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<sst xmlns="http://schemas.openxmlformats.org/spreadsheetml/2006/main" count="307" uniqueCount="139">
  <si>
    <t>ОТЧЕТ ОБ ИСПОЛНЕНИИ БЮДЖЕТА</t>
  </si>
  <si>
    <t>КОДЫ</t>
  </si>
  <si>
    <t xml:space="preserve">Форма по ОКУД </t>
  </si>
  <si>
    <t>0503117</t>
  </si>
  <si>
    <t>на 1 мая 2020 г.</t>
  </si>
  <si>
    <t xml:space="preserve">Дата </t>
  </si>
  <si>
    <t>Наименование финансового органа</t>
  </si>
  <si>
    <t>Сельская администрация Усть-Мутинского сельского поселения Усть-Канского района Республики Алтай</t>
  </si>
  <si>
    <t xml:space="preserve">по ОКПО </t>
  </si>
  <si>
    <t xml:space="preserve">Глава по БК </t>
  </si>
  <si>
    <t>01686554</t>
  </si>
  <si>
    <t>809</t>
  </si>
  <si>
    <t>Наименование публично-правового образования</t>
  </si>
  <si>
    <t>Усть-Мутинское сельское поселение</t>
  </si>
  <si>
    <t xml:space="preserve">по ОКТМО </t>
  </si>
  <si>
    <t>84235870000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</si>
  <si>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</si>
  <si>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</si>
  <si>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</si>
  <si>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</si>
  <si>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</si>
  <si>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</si>
  <si>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</si>
  <si>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</si>
  <si>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</si>
  <si>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</si>
  <si>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</si>
  <si>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</si>
  <si>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</si>
  <si>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</si>
  <si>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</si>
  <si>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</si>
  <si>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</si>
  <si>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</si>
  <si>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</si>
  <si>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</si>
  <si>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</si>
  <si>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</si>
  <si>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</si>
  <si>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</si>
  <si>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</si>
  <si>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</si>
  <si>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</si>
  <si>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</si>
  <si>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</si>
  <si>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</si>
  <si>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</si>
  <si>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</si>
  <si>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</si>
  <si>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</si>
  <si>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</si>
  <si>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</si>
  <si>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</si>
  <si>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</si>
  <si>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</si>
  <si>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809 10804020 01 0000 110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</si>
  <si>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</si>
  <si>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809 11105035 10 0000 120</t>
  </si>
  <si>
    <t>Дотации бюджетам сельских поселений на выравнивание бюджетной обеспеченности из бюджета субъекта Российской Федерации</t>
  </si>
  <si>
    <t>809 20215001 10 0000 150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</si>
  <si>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</si>
  <si>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809 20235118 10 0000 150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</si>
  <si>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</si>
  <si>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809 20240014 10 0000 150</t>
  </si>
  <si>
    <t>Прочие межбюджетные трансферты, передаваемые бюджетам сельских поселений</t>
  </si>
  <si>
    <t>809 20249999 10 0000 150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</si>
  <si>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</si>
  <si>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</si>
  <si>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</si>
  <si>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</si>
  <si>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</si>
  <si>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809 0102 9900009100 121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</si>
  <si>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</si>
  <si>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809 0102 9900009100 129</t>
  </si>
  <si>
    <t>809 0104 010Я010110 121</t>
  </si>
  <si>
    <t>809 0104 010Я010110 129</t>
  </si>
  <si>
    <t>Закупка товаров, работ, услуг в сфере информационно-коммуникационных технологий</t>
  </si>
  <si>
    <t>809 0104 010Я010190 242</t>
  </si>
  <si>
    <t>Прочая закупка товаров, работ и услуг</t>
  </si>
  <si>
    <t>809 0104 010Я010190 244</t>
  </si>
  <si>
    <t>Уплата налога на имущество организаций и земельного налога</t>
  </si>
  <si>
    <t>809 0104 010Я010190 851</t>
  </si>
  <si>
    <t>Уплата прочих налогов, сборов</t>
  </si>
  <si>
    <t>809 0104 010Я010190 852</t>
  </si>
  <si>
    <t>Уплата иных платежей</t>
  </si>
  <si>
    <t>809 0104 010Я010190 853</t>
  </si>
  <si>
    <t>809 0104 010Я0S8500 121</t>
  </si>
  <si>
    <t>809 0104 010Я0S8500 129</t>
  </si>
  <si>
    <t>Специальные расходы</t>
  </si>
  <si>
    <t>809 0107 9900009190 880</t>
  </si>
  <si>
    <t>Резервные средства</t>
  </si>
  <si>
    <t>809 0111 990000Ш200 870</t>
  </si>
  <si>
    <t>809 0203 9900051180 121</t>
  </si>
  <si>
    <t>809 0203 9900051180 129</t>
  </si>
  <si>
    <t>809 0203 9900051180 244</t>
  </si>
  <si>
    <t>809 0309 0110300190 244</t>
  </si>
  <si>
    <t>809 0406 0110400190 244</t>
  </si>
  <si>
    <t>809 0409 0110500190 244</t>
  </si>
  <si>
    <t>809 0409 01105S22Д0 244</t>
  </si>
  <si>
    <t>809 0502 0110200190 244</t>
  </si>
  <si>
    <t>809 0503 0110100190 242</t>
  </si>
  <si>
    <t>809 0503 0110100190 244</t>
  </si>
  <si>
    <t>809 0801 0120101190 244</t>
  </si>
  <si>
    <t>Иные межбюджетные трансферты</t>
  </si>
  <si>
    <t>809 0801 0120101М01 540</t>
  </si>
  <si>
    <t>809 1105 0120201110 121</t>
  </si>
  <si>
    <t>809 1105 0120201110 129</t>
  </si>
  <si>
    <t>809 1105 0120201190 244</t>
  </si>
  <si>
    <t>809 1105 01202S8500 121</t>
  </si>
  <si>
    <t>809 1105 01202S8500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</si>
  <si>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</si>
  <si>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</si>
  <si>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</si>
  <si>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</si>
  <si>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</si>
  <si>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</si>
  <si>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</si>
  <si>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</si>
  <si>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</si>
  <si>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</si>
  <si>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</si>
  <si>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</si>
  <si>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</si>
  <si>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</si>
  <si>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</si>
  <si>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</si>
  <si>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809 01050201 10 0000 510</t>
  </si>
  <si>
    <t xml:space="preserve">     уменьшение остатков средств</t>
  </si>
  <si>
    <t>720</t>
  </si>
  <si>
    <t>809 01050201 10 0000 610</t>
  </si>
  <si>
    <t>Тоедов В. А.</t>
  </si>
  <si>
    <t>(подпись)</t>
  </si>
  <si>
    <t>(расшифровка подписи)</t>
  </si>
  <si>
    <t>Главный бухгалтер</t>
  </si>
  <si>
    <t>Делдошпоева А. Н.</t>
  </si>
  <si>
    <t>Исполнитель:</t>
  </si>
  <si>
    <t>(должность)</t>
  </si>
  <si>
    <t>Форма 0503117 с.1</t>
  </si>
  <si>
    <t>30 апреля 2020г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</si>
</sst>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6"/>
  <sheetViews>
    <sheetView tabSelected="1" zoomScalePageLayoutView="0" workbookViewId="0" topLeftCell="A58">
      <selection activeCell="A86" sqref="A86:X86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2" t="s">
        <v>1</v>
      </c>
    </row>
    <row r="2" spans="1:24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3" t="s">
        <v>3</v>
      </c>
    </row>
    <row r="3" spans="1:24" s="1" customFormat="1" ht="13.5" customHeight="1">
      <c r="A3" s="58" t="s">
        <v>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0" t="s">
        <v>5</v>
      </c>
      <c r="W3" s="10"/>
      <c r="X3" s="4">
        <v>43951</v>
      </c>
    </row>
    <row r="4" spans="1:24" s="1" customFormat="1" ht="13.5" customHeight="1">
      <c r="A4" s="9" t="s">
        <v>6</v>
      </c>
      <c r="B4" s="9"/>
      <c r="C4" s="9"/>
      <c r="D4" s="9"/>
      <c r="E4" s="9"/>
      <c r="F4" s="57" t="s">
        <v>7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10" t="s">
        <v>8</v>
      </c>
      <c r="V4" s="10"/>
      <c r="W4" s="10"/>
      <c r="X4" s="6" t="s">
        <v>10</v>
      </c>
    </row>
    <row r="5" spans="1:24" s="1" customFormat="1" ht="13.5" customHeight="1">
      <c r="A5" s="9"/>
      <c r="B5" s="9"/>
      <c r="C5" s="9"/>
      <c r="D5" s="9"/>
      <c r="E5" s="9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10" t="s">
        <v>9</v>
      </c>
      <c r="V5" s="10"/>
      <c r="W5" s="10"/>
      <c r="X5" s="6" t="s">
        <v>11</v>
      </c>
    </row>
    <row r="6" spans="1:24" s="1" customFormat="1" ht="13.5" customHeight="1">
      <c r="A6" s="9" t="s">
        <v>12</v>
      </c>
      <c r="B6" s="9"/>
      <c r="C6" s="9"/>
      <c r="D6" s="9"/>
      <c r="E6" s="9"/>
      <c r="F6" s="9"/>
      <c r="G6" s="57" t="s">
        <v>13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10" t="s">
        <v>14</v>
      </c>
      <c r="V6" s="10"/>
      <c r="W6" s="10"/>
      <c r="X6" s="6" t="s">
        <v>15</v>
      </c>
    </row>
    <row r="7" spans="1:24" s="1" customFormat="1" ht="13.5" customHeight="1">
      <c r="A7" s="5" t="s">
        <v>16</v>
      </c>
      <c r="B7" s="9" t="s">
        <v>17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6" t="s">
        <v>18</v>
      </c>
    </row>
    <row r="8" spans="1:24" s="1" customFormat="1" ht="13.5" customHeight="1">
      <c r="A8" s="9" t="s">
        <v>19</v>
      </c>
      <c r="B8" s="9"/>
      <c r="C8" s="9"/>
      <c r="D8" s="9"/>
      <c r="E8" s="9" t="s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 t="s">
        <v>21</v>
      </c>
      <c r="U8" s="10"/>
      <c r="V8" s="10"/>
      <c r="W8" s="10"/>
      <c r="X8" s="7" t="s">
        <v>22</v>
      </c>
    </row>
    <row r="9" spans="1:24" s="1" customFormat="1" ht="13.5" customHeight="1">
      <c r="A9" s="41" t="s">
        <v>23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</row>
    <row r="10" spans="1:24" s="1" customFormat="1" ht="34.5" customHeight="1">
      <c r="A10" s="42" t="s">
        <v>24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 t="s">
        <v>25</v>
      </c>
      <c r="M10" s="42"/>
      <c r="N10" s="42" t="s">
        <v>26</v>
      </c>
      <c r="O10" s="42"/>
      <c r="P10" s="43" t="s">
        <v>27</v>
      </c>
      <c r="Q10" s="43"/>
      <c r="R10" s="43"/>
      <c r="S10" s="43" t="s">
        <v>28</v>
      </c>
      <c r="T10" s="43"/>
      <c r="U10" s="43"/>
      <c r="V10" s="43"/>
      <c r="W10" s="44" t="s">
        <v>29</v>
      </c>
      <c r="X10" s="44"/>
    </row>
    <row r="11" spans="1:24" s="1" customFormat="1" ht="12.75" customHeight="1">
      <c r="A11" s="38" t="s">
        <v>30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 t="s">
        <v>31</v>
      </c>
      <c r="M11" s="38"/>
      <c r="N11" s="38" t="s">
        <v>32</v>
      </c>
      <c r="O11" s="38"/>
      <c r="P11" s="39" t="s">
        <v>33</v>
      </c>
      <c r="Q11" s="39"/>
      <c r="R11" s="39"/>
      <c r="S11" s="39" t="s">
        <v>34</v>
      </c>
      <c r="T11" s="39"/>
      <c r="U11" s="39"/>
      <c r="V11" s="39"/>
      <c r="W11" s="40" t="s">
        <v>35</v>
      </c>
      <c r="X11" s="40"/>
    </row>
    <row r="12" spans="1:24" s="1" customFormat="1" ht="13.5" customHeight="1">
      <c r="A12" s="33" t="s">
        <v>36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4" t="s">
        <v>37</v>
      </c>
      <c r="M12" s="34"/>
      <c r="N12" s="34" t="s">
        <v>38</v>
      </c>
      <c r="O12" s="34"/>
      <c r="P12" s="51">
        <f>5603889.09</f>
        <v>5603889.09</v>
      </c>
      <c r="Q12" s="51"/>
      <c r="R12" s="51"/>
      <c r="S12" s="51">
        <f>2373575.29</f>
        <v>2373575.29</v>
      </c>
      <c r="T12" s="51"/>
      <c r="U12" s="51"/>
      <c r="V12" s="51"/>
      <c r="W12" s="52">
        <f>3230313.8</f>
        <v>3230313.8</v>
      </c>
      <c r="X12" s="52"/>
    </row>
    <row r="13" spans="1:24" s="1" customFormat="1" ht="45" customHeight="1">
      <c r="A13" s="25" t="s">
        <v>39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7" t="s">
        <v>37</v>
      </c>
      <c r="M13" s="27"/>
      <c r="N13" s="27" t="s">
        <v>40</v>
      </c>
      <c r="O13" s="27"/>
      <c r="P13" s="54">
        <f>40000</f>
        <v>40000</v>
      </c>
      <c r="Q13" s="54"/>
      <c r="R13" s="54"/>
      <c r="S13" s="54">
        <f>14434.97</f>
        <v>14434.97</v>
      </c>
      <c r="T13" s="54"/>
      <c r="U13" s="54"/>
      <c r="V13" s="54"/>
      <c r="W13" s="55">
        <f>25565.03</f>
        <v>25565.03</v>
      </c>
      <c r="X13" s="55"/>
    </row>
    <row r="14" spans="1:24" s="1" customFormat="1" ht="24" customHeight="1">
      <c r="A14" s="25" t="s">
        <v>41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7" t="s">
        <v>37</v>
      </c>
      <c r="M14" s="27"/>
      <c r="N14" s="27" t="s">
        <v>42</v>
      </c>
      <c r="O14" s="27"/>
      <c r="P14" s="29" t="s">
        <v>43</v>
      </c>
      <c r="Q14" s="29"/>
      <c r="R14" s="29"/>
      <c r="S14" s="54">
        <f>139.6</f>
        <v>139.6</v>
      </c>
      <c r="T14" s="54"/>
      <c r="U14" s="54"/>
      <c r="V14" s="54"/>
      <c r="W14" s="56" t="s">
        <v>43</v>
      </c>
      <c r="X14" s="56"/>
    </row>
    <row r="15" spans="1:24" s="1" customFormat="1" ht="13.5" customHeight="1">
      <c r="A15" s="25" t="s">
        <v>44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7" t="s">
        <v>37</v>
      </c>
      <c r="M15" s="27"/>
      <c r="N15" s="27" t="s">
        <v>45</v>
      </c>
      <c r="O15" s="27"/>
      <c r="P15" s="54">
        <f>20000</f>
        <v>20000</v>
      </c>
      <c r="Q15" s="54"/>
      <c r="R15" s="54"/>
      <c r="S15" s="54">
        <f>5707.8</f>
        <v>5707.8</v>
      </c>
      <c r="T15" s="54"/>
      <c r="U15" s="54"/>
      <c r="V15" s="54"/>
      <c r="W15" s="55">
        <f>14292.2</f>
        <v>14292.2</v>
      </c>
      <c r="X15" s="55"/>
    </row>
    <row r="16" spans="1:24" s="1" customFormat="1" ht="13.5" customHeight="1">
      <c r="A16" s="25" t="s">
        <v>46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7" t="s">
        <v>37</v>
      </c>
      <c r="M16" s="27"/>
      <c r="N16" s="27" t="s">
        <v>47</v>
      </c>
      <c r="O16" s="27"/>
      <c r="P16" s="54">
        <f>40000</f>
        <v>40000</v>
      </c>
      <c r="Q16" s="54"/>
      <c r="R16" s="54"/>
      <c r="S16" s="54">
        <f>15684.3</f>
        <v>15684.3</v>
      </c>
      <c r="T16" s="54"/>
      <c r="U16" s="54"/>
      <c r="V16" s="54"/>
      <c r="W16" s="55">
        <f>24315.7</f>
        <v>24315.7</v>
      </c>
      <c r="X16" s="55"/>
    </row>
    <row r="17" spans="1:24" s="1" customFormat="1" ht="24" customHeight="1">
      <c r="A17" s="25" t="s">
        <v>48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7" t="s">
        <v>37</v>
      </c>
      <c r="M17" s="27"/>
      <c r="N17" s="27" t="s">
        <v>49</v>
      </c>
      <c r="O17" s="27"/>
      <c r="P17" s="54">
        <f>73000</f>
        <v>73000</v>
      </c>
      <c r="Q17" s="54"/>
      <c r="R17" s="54"/>
      <c r="S17" s="54">
        <f>-473.51</f>
        <v>-473.51</v>
      </c>
      <c r="T17" s="54"/>
      <c r="U17" s="54"/>
      <c r="V17" s="54"/>
      <c r="W17" s="55">
        <f>73473.51</f>
        <v>73473.51</v>
      </c>
      <c r="X17" s="55"/>
    </row>
    <row r="18" spans="1:24" s="1" customFormat="1" ht="24" customHeight="1">
      <c r="A18" s="25" t="s">
        <v>50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7" t="s">
        <v>37</v>
      </c>
      <c r="M18" s="27"/>
      <c r="N18" s="27" t="s">
        <v>51</v>
      </c>
      <c r="O18" s="27"/>
      <c r="P18" s="54">
        <f>24000</f>
        <v>24000</v>
      </c>
      <c r="Q18" s="54"/>
      <c r="R18" s="54"/>
      <c r="S18" s="54">
        <f>14989.08</f>
        <v>14989.08</v>
      </c>
      <c r="T18" s="54"/>
      <c r="U18" s="54"/>
      <c r="V18" s="54"/>
      <c r="W18" s="55">
        <f>9010.92</f>
        <v>9010.92</v>
      </c>
      <c r="X18" s="55"/>
    </row>
    <row r="19" spans="1:24" s="1" customFormat="1" ht="24" customHeight="1">
      <c r="A19" s="25" t="s">
        <v>52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7" t="s">
        <v>37</v>
      </c>
      <c r="M19" s="27"/>
      <c r="N19" s="27" t="s">
        <v>53</v>
      </c>
      <c r="O19" s="27"/>
      <c r="P19" s="54">
        <f>189000</f>
        <v>189000</v>
      </c>
      <c r="Q19" s="54"/>
      <c r="R19" s="54"/>
      <c r="S19" s="54">
        <f>35837.14</f>
        <v>35837.14</v>
      </c>
      <c r="T19" s="54"/>
      <c r="U19" s="54"/>
      <c r="V19" s="54"/>
      <c r="W19" s="55">
        <f>153162.86</f>
        <v>153162.86</v>
      </c>
      <c r="X19" s="55"/>
    </row>
    <row r="20" spans="1:24" s="1" customFormat="1" ht="45" customHeight="1">
      <c r="A20" s="25" t="s">
        <v>54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7" t="s">
        <v>37</v>
      </c>
      <c r="M20" s="27"/>
      <c r="N20" s="27" t="s">
        <v>55</v>
      </c>
      <c r="O20" s="27"/>
      <c r="P20" s="54">
        <f>25000</f>
        <v>25000</v>
      </c>
      <c r="Q20" s="54"/>
      <c r="R20" s="54"/>
      <c r="S20" s="54">
        <f>3300</f>
        <v>3300</v>
      </c>
      <c r="T20" s="54"/>
      <c r="U20" s="54"/>
      <c r="V20" s="54"/>
      <c r="W20" s="55">
        <f>21700</f>
        <v>21700</v>
      </c>
      <c r="X20" s="55"/>
    </row>
    <row r="21" spans="1:24" s="1" customFormat="1" ht="33.75" customHeight="1">
      <c r="A21" s="25" t="s">
        <v>56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7" t="s">
        <v>37</v>
      </c>
      <c r="M21" s="27"/>
      <c r="N21" s="27" t="s">
        <v>57</v>
      </c>
      <c r="O21" s="27"/>
      <c r="P21" s="54">
        <f>12000</f>
        <v>12000</v>
      </c>
      <c r="Q21" s="54"/>
      <c r="R21" s="54"/>
      <c r="S21" s="54">
        <f>4040</f>
        <v>4040</v>
      </c>
      <c r="T21" s="54"/>
      <c r="U21" s="54"/>
      <c r="V21" s="54"/>
      <c r="W21" s="55">
        <f>7960</f>
        <v>7960</v>
      </c>
      <c r="X21" s="55"/>
    </row>
    <row r="22" spans="1:24" s="1" customFormat="1" ht="24" customHeight="1">
      <c r="A22" s="25" t="s">
        <v>58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7" t="s">
        <v>37</v>
      </c>
      <c r="M22" s="27"/>
      <c r="N22" s="27" t="s">
        <v>59</v>
      </c>
      <c r="O22" s="27"/>
      <c r="P22" s="54">
        <f>3268198</f>
        <v>3268198</v>
      </c>
      <c r="Q22" s="54"/>
      <c r="R22" s="54"/>
      <c r="S22" s="54">
        <f>1361745</f>
        <v>1361745</v>
      </c>
      <c r="T22" s="54"/>
      <c r="U22" s="54"/>
      <c r="V22" s="54"/>
      <c r="W22" s="55">
        <f>1906453</f>
        <v>1906453</v>
      </c>
      <c r="X22" s="55"/>
    </row>
    <row r="23" spans="1:24" s="1" customFormat="1" ht="24" customHeight="1">
      <c r="A23" s="25" t="s">
        <v>60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7" t="s">
        <v>37</v>
      </c>
      <c r="M23" s="27"/>
      <c r="N23" s="27" t="s">
        <v>61</v>
      </c>
      <c r="O23" s="27"/>
      <c r="P23" s="54">
        <f>133500</f>
        <v>133500</v>
      </c>
      <c r="Q23" s="54"/>
      <c r="R23" s="54"/>
      <c r="S23" s="54">
        <f>35376.91</f>
        <v>35376.91</v>
      </c>
      <c r="T23" s="54"/>
      <c r="U23" s="54"/>
      <c r="V23" s="54"/>
      <c r="W23" s="55">
        <f>98123.09</f>
        <v>98123.09</v>
      </c>
      <c r="X23" s="55"/>
    </row>
    <row r="24" spans="1:24" s="1" customFormat="1" ht="45" customHeight="1">
      <c r="A24" s="25" t="s">
        <v>62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7" t="s">
        <v>37</v>
      </c>
      <c r="M24" s="27"/>
      <c r="N24" s="27" t="s">
        <v>63</v>
      </c>
      <c r="O24" s="27"/>
      <c r="P24" s="54">
        <f>750000</f>
        <v>750000</v>
      </c>
      <c r="Q24" s="54"/>
      <c r="R24" s="54"/>
      <c r="S24" s="54">
        <f>460000</f>
        <v>460000</v>
      </c>
      <c r="T24" s="54"/>
      <c r="U24" s="54"/>
      <c r="V24" s="54"/>
      <c r="W24" s="55">
        <f>290000</f>
        <v>290000</v>
      </c>
      <c r="X24" s="55"/>
    </row>
    <row r="25" spans="1:24" s="1" customFormat="1" ht="24" customHeight="1">
      <c r="A25" s="25" t="s">
        <v>64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7" t="s">
        <v>37</v>
      </c>
      <c r="M25" s="27"/>
      <c r="N25" s="27" t="s">
        <v>65</v>
      </c>
      <c r="O25" s="27"/>
      <c r="P25" s="54">
        <f>1029191.09</f>
        <v>1029191.09</v>
      </c>
      <c r="Q25" s="54"/>
      <c r="R25" s="54"/>
      <c r="S25" s="54">
        <f>422794</f>
        <v>422794</v>
      </c>
      <c r="T25" s="54"/>
      <c r="U25" s="54"/>
      <c r="V25" s="54"/>
      <c r="W25" s="55">
        <f>606397.09</f>
        <v>606397.09</v>
      </c>
      <c r="X25" s="55"/>
    </row>
    <row r="26" spans="1:24" s="1" customFormat="1" ht="13.5" customHeight="1">
      <c r="A26" s="53" t="s">
        <v>18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1:24" s="1" customFormat="1" ht="13.5" customHeight="1">
      <c r="A27" s="41" t="s">
        <v>66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1:24" s="1" customFormat="1" ht="34.5" customHeight="1">
      <c r="A28" s="42" t="s">
        <v>24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 t="s">
        <v>25</v>
      </c>
      <c r="M28" s="42"/>
      <c r="N28" s="42" t="s">
        <v>67</v>
      </c>
      <c r="O28" s="42"/>
      <c r="P28" s="43" t="s">
        <v>27</v>
      </c>
      <c r="Q28" s="43"/>
      <c r="R28" s="43"/>
      <c r="S28" s="43" t="s">
        <v>28</v>
      </c>
      <c r="T28" s="43"/>
      <c r="U28" s="43"/>
      <c r="V28" s="43"/>
      <c r="W28" s="44" t="s">
        <v>29</v>
      </c>
      <c r="X28" s="44"/>
    </row>
    <row r="29" spans="1:24" s="1" customFormat="1" ht="13.5" customHeight="1">
      <c r="A29" s="38" t="s">
        <v>30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 t="s">
        <v>31</v>
      </c>
      <c r="M29" s="38"/>
      <c r="N29" s="38" t="s">
        <v>32</v>
      </c>
      <c r="O29" s="38"/>
      <c r="P29" s="39" t="s">
        <v>33</v>
      </c>
      <c r="Q29" s="39"/>
      <c r="R29" s="39"/>
      <c r="S29" s="39" t="s">
        <v>34</v>
      </c>
      <c r="T29" s="39"/>
      <c r="U29" s="39"/>
      <c r="V29" s="39"/>
      <c r="W29" s="40" t="s">
        <v>35</v>
      </c>
      <c r="X29" s="40"/>
    </row>
    <row r="30" spans="1:24" s="1" customFormat="1" ht="13.5" customHeight="1">
      <c r="A30" s="33" t="s">
        <v>68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4" t="s">
        <v>69</v>
      </c>
      <c r="M30" s="34"/>
      <c r="N30" s="34" t="s">
        <v>38</v>
      </c>
      <c r="O30" s="34"/>
      <c r="P30" s="51">
        <f>6042019.58</f>
        <v>6042019.58</v>
      </c>
      <c r="Q30" s="51"/>
      <c r="R30" s="51"/>
      <c r="S30" s="51">
        <f>1777113.23</f>
        <v>1777113.23</v>
      </c>
      <c r="T30" s="51"/>
      <c r="U30" s="51"/>
      <c r="V30" s="51"/>
      <c r="W30" s="52">
        <f>4264906.35</f>
        <v>4264906.35</v>
      </c>
      <c r="X30" s="52"/>
    </row>
    <row r="31" spans="1:24" s="1" customFormat="1" ht="13.5" customHeight="1">
      <c r="A31" s="14" t="s">
        <v>70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5" t="s">
        <v>69</v>
      </c>
      <c r="M31" s="15"/>
      <c r="N31" s="15" t="s">
        <v>71</v>
      </c>
      <c r="O31" s="15"/>
      <c r="P31" s="49">
        <f>379214</f>
        <v>379214</v>
      </c>
      <c r="Q31" s="49"/>
      <c r="R31" s="49"/>
      <c r="S31" s="49">
        <f>120547.08</f>
        <v>120547.08</v>
      </c>
      <c r="T31" s="49"/>
      <c r="U31" s="49"/>
      <c r="V31" s="49"/>
      <c r="W31" s="50">
        <f>258666.92</f>
        <v>258666.92</v>
      </c>
      <c r="X31" s="50"/>
    </row>
    <row r="32" spans="1:24" s="1" customFormat="1" ht="33.75" customHeight="1">
      <c r="A32" s="14" t="s">
        <v>72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5" t="s">
        <v>69</v>
      </c>
      <c r="M32" s="15"/>
      <c r="N32" s="15" t="s">
        <v>73</v>
      </c>
      <c r="O32" s="15"/>
      <c r="P32" s="49">
        <f>114523</f>
        <v>114523</v>
      </c>
      <c r="Q32" s="49"/>
      <c r="R32" s="49"/>
      <c r="S32" s="49">
        <f>36405.23</f>
        <v>36405.23</v>
      </c>
      <c r="T32" s="49"/>
      <c r="U32" s="49"/>
      <c r="V32" s="49"/>
      <c r="W32" s="50">
        <f>78117.77</f>
        <v>78117.77</v>
      </c>
      <c r="X32" s="50"/>
    </row>
    <row r="33" spans="1:24" s="1" customFormat="1" ht="13.5" customHeight="1">
      <c r="A33" s="14" t="s">
        <v>70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5" t="s">
        <v>69</v>
      </c>
      <c r="M33" s="15"/>
      <c r="N33" s="15" t="s">
        <v>74</v>
      </c>
      <c r="O33" s="15"/>
      <c r="P33" s="49">
        <f>570186</f>
        <v>570186</v>
      </c>
      <c r="Q33" s="49"/>
      <c r="R33" s="49"/>
      <c r="S33" s="49">
        <f>184997.98</f>
        <v>184997.98</v>
      </c>
      <c r="T33" s="49"/>
      <c r="U33" s="49"/>
      <c r="V33" s="49"/>
      <c r="W33" s="50">
        <f>385188.02</f>
        <v>385188.02</v>
      </c>
      <c r="X33" s="50"/>
    </row>
    <row r="34" spans="1:24" s="1" customFormat="1" ht="33.75" customHeight="1">
      <c r="A34" s="14" t="s">
        <v>72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5" t="s">
        <v>69</v>
      </c>
      <c r="M34" s="15"/>
      <c r="N34" s="15" t="s">
        <v>75</v>
      </c>
      <c r="O34" s="15"/>
      <c r="P34" s="49">
        <f>172196</f>
        <v>172196</v>
      </c>
      <c r="Q34" s="49"/>
      <c r="R34" s="49"/>
      <c r="S34" s="49">
        <f>77178.65</f>
        <v>77178.65</v>
      </c>
      <c r="T34" s="49"/>
      <c r="U34" s="49"/>
      <c r="V34" s="49"/>
      <c r="W34" s="50">
        <f>95017.35</f>
        <v>95017.35</v>
      </c>
      <c r="X34" s="50"/>
    </row>
    <row r="35" spans="1:24" s="1" customFormat="1" ht="24" customHeight="1">
      <c r="A35" s="14" t="s">
        <v>76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5" t="s">
        <v>69</v>
      </c>
      <c r="M35" s="15"/>
      <c r="N35" s="15" t="s">
        <v>77</v>
      </c>
      <c r="O35" s="15"/>
      <c r="P35" s="49">
        <f>82300</f>
        <v>82300</v>
      </c>
      <c r="Q35" s="49"/>
      <c r="R35" s="49"/>
      <c r="S35" s="49">
        <f>31200</f>
        <v>31200</v>
      </c>
      <c r="T35" s="49"/>
      <c r="U35" s="49"/>
      <c r="V35" s="49"/>
      <c r="W35" s="50">
        <f>51100</f>
        <v>51100</v>
      </c>
      <c r="X35" s="50"/>
    </row>
    <row r="36" spans="1:24" s="1" customFormat="1" ht="13.5" customHeight="1">
      <c r="A36" s="14" t="s">
        <v>78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5" t="s">
        <v>69</v>
      </c>
      <c r="M36" s="15"/>
      <c r="N36" s="15" t="s">
        <v>79</v>
      </c>
      <c r="O36" s="15"/>
      <c r="P36" s="49">
        <f>69312</f>
        <v>69312</v>
      </c>
      <c r="Q36" s="49"/>
      <c r="R36" s="49"/>
      <c r="S36" s="49">
        <f>38241</f>
        <v>38241</v>
      </c>
      <c r="T36" s="49"/>
      <c r="U36" s="49"/>
      <c r="V36" s="49"/>
      <c r="W36" s="50">
        <f>31071</f>
        <v>31071</v>
      </c>
      <c r="X36" s="50"/>
    </row>
    <row r="37" spans="1:24" s="1" customFormat="1" ht="13.5" customHeight="1">
      <c r="A37" s="14" t="s">
        <v>80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 t="s">
        <v>69</v>
      </c>
      <c r="M37" s="15"/>
      <c r="N37" s="15" t="s">
        <v>81</v>
      </c>
      <c r="O37" s="15"/>
      <c r="P37" s="49">
        <f>12138</f>
        <v>12138</v>
      </c>
      <c r="Q37" s="49"/>
      <c r="R37" s="49"/>
      <c r="S37" s="49">
        <f>4045</f>
        <v>4045</v>
      </c>
      <c r="T37" s="49"/>
      <c r="U37" s="49"/>
      <c r="V37" s="49"/>
      <c r="W37" s="50">
        <f>8093</f>
        <v>8093</v>
      </c>
      <c r="X37" s="50"/>
    </row>
    <row r="38" spans="1:24" s="1" customFormat="1" ht="13.5" customHeight="1">
      <c r="A38" s="14" t="s">
        <v>82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5" t="s">
        <v>69</v>
      </c>
      <c r="M38" s="15"/>
      <c r="N38" s="15" t="s">
        <v>83</v>
      </c>
      <c r="O38" s="15"/>
      <c r="P38" s="49">
        <f>4673</f>
        <v>4673</v>
      </c>
      <c r="Q38" s="49"/>
      <c r="R38" s="49"/>
      <c r="S38" s="49">
        <f>1557</f>
        <v>1557</v>
      </c>
      <c r="T38" s="49"/>
      <c r="U38" s="49"/>
      <c r="V38" s="49"/>
      <c r="W38" s="50">
        <f>3116</f>
        <v>3116</v>
      </c>
      <c r="X38" s="50"/>
    </row>
    <row r="39" spans="1:24" s="1" customFormat="1" ht="13.5" customHeight="1">
      <c r="A39" s="14" t="s">
        <v>84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5" t="s">
        <v>69</v>
      </c>
      <c r="M39" s="15"/>
      <c r="N39" s="15" t="s">
        <v>85</v>
      </c>
      <c r="O39" s="15"/>
      <c r="P39" s="49">
        <f>1897</f>
        <v>1897</v>
      </c>
      <c r="Q39" s="49"/>
      <c r="R39" s="49"/>
      <c r="S39" s="49">
        <f>632</f>
        <v>632</v>
      </c>
      <c r="T39" s="49"/>
      <c r="U39" s="49"/>
      <c r="V39" s="49"/>
      <c r="W39" s="50">
        <f>1265</f>
        <v>1265</v>
      </c>
      <c r="X39" s="50"/>
    </row>
    <row r="40" spans="1:24" s="1" customFormat="1" ht="13.5" customHeight="1">
      <c r="A40" s="14" t="s">
        <v>70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5" t="s">
        <v>69</v>
      </c>
      <c r="M40" s="15"/>
      <c r="N40" s="15" t="s">
        <v>86</v>
      </c>
      <c r="O40" s="15"/>
      <c r="P40" s="49">
        <f>204451</f>
        <v>204451</v>
      </c>
      <c r="Q40" s="49"/>
      <c r="R40" s="49"/>
      <c r="S40" s="49">
        <f>88456.09</f>
        <v>88456.09</v>
      </c>
      <c r="T40" s="49"/>
      <c r="U40" s="49"/>
      <c r="V40" s="49"/>
      <c r="W40" s="50">
        <f>115994.91</f>
        <v>115994.91</v>
      </c>
      <c r="X40" s="50"/>
    </row>
    <row r="41" spans="1:24" s="1" customFormat="1" ht="33.75" customHeight="1">
      <c r="A41" s="14" t="s">
        <v>72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5" t="s">
        <v>69</v>
      </c>
      <c r="M41" s="15"/>
      <c r="N41" s="15" t="s">
        <v>87</v>
      </c>
      <c r="O41" s="15"/>
      <c r="P41" s="49">
        <f>61745</f>
        <v>61745</v>
      </c>
      <c r="Q41" s="49"/>
      <c r="R41" s="49"/>
      <c r="S41" s="49">
        <f>12952.4</f>
        <v>12952.4</v>
      </c>
      <c r="T41" s="49"/>
      <c r="U41" s="49"/>
      <c r="V41" s="49"/>
      <c r="W41" s="50">
        <f>48792.6</f>
        <v>48792.6</v>
      </c>
      <c r="X41" s="50"/>
    </row>
    <row r="42" spans="1:24" s="1" customFormat="1" ht="13.5" customHeight="1">
      <c r="A42" s="14" t="s">
        <v>88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5" t="s">
        <v>69</v>
      </c>
      <c r="M42" s="15"/>
      <c r="N42" s="15" t="s">
        <v>89</v>
      </c>
      <c r="O42" s="15"/>
      <c r="P42" s="49">
        <f>183603.09</f>
        <v>183603.09</v>
      </c>
      <c r="Q42" s="49"/>
      <c r="R42" s="49"/>
      <c r="S42" s="17" t="s">
        <v>43</v>
      </c>
      <c r="T42" s="17"/>
      <c r="U42" s="17"/>
      <c r="V42" s="17"/>
      <c r="W42" s="50">
        <f>183603.09</f>
        <v>183603.09</v>
      </c>
      <c r="X42" s="50"/>
    </row>
    <row r="43" spans="1:24" s="1" customFormat="1" ht="13.5" customHeight="1">
      <c r="A43" s="14" t="s">
        <v>90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5" t="s">
        <v>69</v>
      </c>
      <c r="M43" s="15"/>
      <c r="N43" s="15" t="s">
        <v>91</v>
      </c>
      <c r="O43" s="15"/>
      <c r="P43" s="49">
        <f>4500</f>
        <v>4500</v>
      </c>
      <c r="Q43" s="49"/>
      <c r="R43" s="49"/>
      <c r="S43" s="17" t="s">
        <v>43</v>
      </c>
      <c r="T43" s="17"/>
      <c r="U43" s="17"/>
      <c r="V43" s="17"/>
      <c r="W43" s="50">
        <f>4500</f>
        <v>4500</v>
      </c>
      <c r="X43" s="50"/>
    </row>
    <row r="44" spans="1:24" s="1" customFormat="1" ht="13.5" customHeight="1">
      <c r="A44" s="14" t="s">
        <v>70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5" t="s">
        <v>69</v>
      </c>
      <c r="M44" s="15"/>
      <c r="N44" s="15" t="s">
        <v>92</v>
      </c>
      <c r="O44" s="15"/>
      <c r="P44" s="49">
        <f>100483</f>
        <v>100483</v>
      </c>
      <c r="Q44" s="49"/>
      <c r="R44" s="49"/>
      <c r="S44" s="49">
        <f>27171.2</f>
        <v>27171.2</v>
      </c>
      <c r="T44" s="49"/>
      <c r="U44" s="49"/>
      <c r="V44" s="49"/>
      <c r="W44" s="50">
        <f>73311.8</f>
        <v>73311.8</v>
      </c>
      <c r="X44" s="50"/>
    </row>
    <row r="45" spans="1:24" s="1" customFormat="1" ht="33.75" customHeight="1">
      <c r="A45" s="14" t="s">
        <v>72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5" t="s">
        <v>69</v>
      </c>
      <c r="M45" s="15"/>
      <c r="N45" s="15" t="s">
        <v>93</v>
      </c>
      <c r="O45" s="15"/>
      <c r="P45" s="49">
        <f>30347</f>
        <v>30347</v>
      </c>
      <c r="Q45" s="49"/>
      <c r="R45" s="49"/>
      <c r="S45" s="49">
        <f>8205.71</f>
        <v>8205.71</v>
      </c>
      <c r="T45" s="49"/>
      <c r="U45" s="49"/>
      <c r="V45" s="49"/>
      <c r="W45" s="50">
        <f>22141.29</f>
        <v>22141.29</v>
      </c>
      <c r="X45" s="50"/>
    </row>
    <row r="46" spans="1:24" s="1" customFormat="1" ht="13.5" customHeight="1">
      <c r="A46" s="14" t="s">
        <v>78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5" t="s">
        <v>69</v>
      </c>
      <c r="M46" s="15"/>
      <c r="N46" s="15" t="s">
        <v>94</v>
      </c>
      <c r="O46" s="15"/>
      <c r="P46" s="49">
        <f>2670</f>
        <v>2670</v>
      </c>
      <c r="Q46" s="49"/>
      <c r="R46" s="49"/>
      <c r="S46" s="17" t="s">
        <v>43</v>
      </c>
      <c r="T46" s="17"/>
      <c r="U46" s="17"/>
      <c r="V46" s="17"/>
      <c r="W46" s="50">
        <f>2670</f>
        <v>2670</v>
      </c>
      <c r="X46" s="50"/>
    </row>
    <row r="47" spans="1:24" s="1" customFormat="1" ht="13.5" customHeight="1">
      <c r="A47" s="14" t="s">
        <v>78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5" t="s">
        <v>69</v>
      </c>
      <c r="M47" s="15"/>
      <c r="N47" s="15" t="s">
        <v>95</v>
      </c>
      <c r="O47" s="15"/>
      <c r="P47" s="49">
        <f>2000</f>
        <v>2000</v>
      </c>
      <c r="Q47" s="49"/>
      <c r="R47" s="49"/>
      <c r="S47" s="17" t="s">
        <v>43</v>
      </c>
      <c r="T47" s="17"/>
      <c r="U47" s="17"/>
      <c r="V47" s="17"/>
      <c r="W47" s="50">
        <f>2000</f>
        <v>2000</v>
      </c>
      <c r="X47" s="50"/>
    </row>
    <row r="48" spans="1:24" s="1" customFormat="1" ht="13.5" customHeight="1">
      <c r="A48" s="14" t="s">
        <v>78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5" t="s">
        <v>69</v>
      </c>
      <c r="M48" s="15"/>
      <c r="N48" s="15" t="s">
        <v>96</v>
      </c>
      <c r="O48" s="15"/>
      <c r="P48" s="49">
        <f>2000</f>
        <v>2000</v>
      </c>
      <c r="Q48" s="49"/>
      <c r="R48" s="49"/>
      <c r="S48" s="17" t="s">
        <v>43</v>
      </c>
      <c r="T48" s="17"/>
      <c r="U48" s="17"/>
      <c r="V48" s="17"/>
      <c r="W48" s="50">
        <f>2000</f>
        <v>2000</v>
      </c>
      <c r="X48" s="50"/>
    </row>
    <row r="49" spans="1:24" s="1" customFormat="1" ht="13.5" customHeight="1">
      <c r="A49" s="14" t="s">
        <v>78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5" t="s">
        <v>69</v>
      </c>
      <c r="M49" s="15"/>
      <c r="N49" s="15" t="s">
        <v>97</v>
      </c>
      <c r="O49" s="15"/>
      <c r="P49" s="49">
        <f>764637.09</f>
        <v>764637.09</v>
      </c>
      <c r="Q49" s="49"/>
      <c r="R49" s="49"/>
      <c r="S49" s="49">
        <f>250763.72</f>
        <v>250763.72</v>
      </c>
      <c r="T49" s="49"/>
      <c r="U49" s="49"/>
      <c r="V49" s="49"/>
      <c r="W49" s="50">
        <f>513873.37</f>
        <v>513873.37</v>
      </c>
      <c r="X49" s="50"/>
    </row>
    <row r="50" spans="1:24" s="1" customFormat="1" ht="13.5" customHeight="1">
      <c r="A50" s="14" t="s">
        <v>78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5" t="s">
        <v>69</v>
      </c>
      <c r="M50" s="15"/>
      <c r="N50" s="15" t="s">
        <v>98</v>
      </c>
      <c r="O50" s="15"/>
      <c r="P50" s="49">
        <f>88195.96</f>
        <v>88195.96</v>
      </c>
      <c r="Q50" s="49"/>
      <c r="R50" s="49"/>
      <c r="S50" s="17" t="s">
        <v>43</v>
      </c>
      <c r="T50" s="17"/>
      <c r="U50" s="17"/>
      <c r="V50" s="17"/>
      <c r="W50" s="50">
        <f>88195.96</f>
        <v>88195.96</v>
      </c>
      <c r="X50" s="50"/>
    </row>
    <row r="51" spans="1:24" s="1" customFormat="1" ht="13.5" customHeight="1">
      <c r="A51" s="14" t="s">
        <v>78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5" t="s">
        <v>69</v>
      </c>
      <c r="M51" s="15"/>
      <c r="N51" s="15" t="s">
        <v>99</v>
      </c>
      <c r="O51" s="15"/>
      <c r="P51" s="49">
        <f>15000</f>
        <v>15000</v>
      </c>
      <c r="Q51" s="49"/>
      <c r="R51" s="49"/>
      <c r="S51" s="17" t="s">
        <v>43</v>
      </c>
      <c r="T51" s="17"/>
      <c r="U51" s="17"/>
      <c r="V51" s="17"/>
      <c r="W51" s="50">
        <f>15000</f>
        <v>15000</v>
      </c>
      <c r="X51" s="50"/>
    </row>
    <row r="52" spans="1:24" s="1" customFormat="1" ht="24" customHeight="1">
      <c r="A52" s="14" t="s">
        <v>76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5" t="s">
        <v>69</v>
      </c>
      <c r="M52" s="15"/>
      <c r="N52" s="15" t="s">
        <v>100</v>
      </c>
      <c r="O52" s="15"/>
      <c r="P52" s="49">
        <f>6000</f>
        <v>6000</v>
      </c>
      <c r="Q52" s="49"/>
      <c r="R52" s="49"/>
      <c r="S52" s="17" t="s">
        <v>43</v>
      </c>
      <c r="T52" s="17"/>
      <c r="U52" s="17"/>
      <c r="V52" s="17"/>
      <c r="W52" s="50">
        <f>6000</f>
        <v>6000</v>
      </c>
      <c r="X52" s="50"/>
    </row>
    <row r="53" spans="1:24" s="1" customFormat="1" ht="13.5" customHeight="1">
      <c r="A53" s="14" t="s">
        <v>78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5" t="s">
        <v>69</v>
      </c>
      <c r="M53" s="15"/>
      <c r="N53" s="15" t="s">
        <v>101</v>
      </c>
      <c r="O53" s="15"/>
      <c r="P53" s="49">
        <f>115778.44</f>
        <v>115778.44</v>
      </c>
      <c r="Q53" s="49"/>
      <c r="R53" s="49"/>
      <c r="S53" s="49">
        <f>10000</f>
        <v>10000</v>
      </c>
      <c r="T53" s="49"/>
      <c r="U53" s="49"/>
      <c r="V53" s="49"/>
      <c r="W53" s="50">
        <f>105778.44</f>
        <v>105778.44</v>
      </c>
      <c r="X53" s="50"/>
    </row>
    <row r="54" spans="1:24" s="1" customFormat="1" ht="13.5" customHeight="1">
      <c r="A54" s="14" t="s">
        <v>78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 t="s">
        <v>69</v>
      </c>
      <c r="M54" s="15"/>
      <c r="N54" s="15" t="s">
        <v>102</v>
      </c>
      <c r="O54" s="15"/>
      <c r="P54" s="49">
        <f>319946</f>
        <v>319946</v>
      </c>
      <c r="Q54" s="49"/>
      <c r="R54" s="49"/>
      <c r="S54" s="49">
        <f>41082.54</f>
        <v>41082.54</v>
      </c>
      <c r="T54" s="49"/>
      <c r="U54" s="49"/>
      <c r="V54" s="49"/>
      <c r="W54" s="50">
        <f>278863.46</f>
        <v>278863.46</v>
      </c>
      <c r="X54" s="50"/>
    </row>
    <row r="55" spans="1:24" s="1" customFormat="1" ht="13.5" customHeight="1">
      <c r="A55" s="14" t="s">
        <v>103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5" t="s">
        <v>69</v>
      </c>
      <c r="M55" s="15"/>
      <c r="N55" s="15" t="s">
        <v>104</v>
      </c>
      <c r="O55" s="15"/>
      <c r="P55" s="49">
        <f>663317</f>
        <v>663317</v>
      </c>
      <c r="Q55" s="49"/>
      <c r="R55" s="49"/>
      <c r="S55" s="49">
        <f>165826.25</f>
        <v>165826.25</v>
      </c>
      <c r="T55" s="49"/>
      <c r="U55" s="49"/>
      <c r="V55" s="49"/>
      <c r="W55" s="50">
        <f>497490.75</f>
        <v>497490.75</v>
      </c>
      <c r="X55" s="50"/>
    </row>
    <row r="56" spans="1:24" s="1" customFormat="1" ht="13.5" customHeight="1">
      <c r="A56" s="14" t="s">
        <v>70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 t="s">
        <v>69</v>
      </c>
      <c r="M56" s="15"/>
      <c r="N56" s="15" t="s">
        <v>105</v>
      </c>
      <c r="O56" s="15"/>
      <c r="P56" s="49">
        <f>979573</f>
        <v>979573</v>
      </c>
      <c r="Q56" s="49"/>
      <c r="R56" s="49"/>
      <c r="S56" s="49">
        <f>361542.52</f>
        <v>361542.52</v>
      </c>
      <c r="T56" s="49"/>
      <c r="U56" s="49"/>
      <c r="V56" s="49"/>
      <c r="W56" s="50">
        <f>618030.48</f>
        <v>618030.48</v>
      </c>
      <c r="X56" s="50"/>
    </row>
    <row r="57" spans="1:24" s="1" customFormat="1" ht="33.75" customHeight="1">
      <c r="A57" s="14" t="s">
        <v>72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 t="s">
        <v>69</v>
      </c>
      <c r="M57" s="15"/>
      <c r="N57" s="15" t="s">
        <v>106</v>
      </c>
      <c r="O57" s="15"/>
      <c r="P57" s="49">
        <f>295831</f>
        <v>295831</v>
      </c>
      <c r="Q57" s="49"/>
      <c r="R57" s="49"/>
      <c r="S57" s="49">
        <f>138357.56</f>
        <v>138357.56</v>
      </c>
      <c r="T57" s="49"/>
      <c r="U57" s="49"/>
      <c r="V57" s="49"/>
      <c r="W57" s="50">
        <f>157473.44</f>
        <v>157473.44</v>
      </c>
      <c r="X57" s="50"/>
    </row>
    <row r="58" spans="1:24" s="1" customFormat="1" ht="13.5" customHeight="1">
      <c r="A58" s="14" t="s">
        <v>78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 t="s">
        <v>69</v>
      </c>
      <c r="M58" s="15"/>
      <c r="N58" s="15" t="s">
        <v>107</v>
      </c>
      <c r="O58" s="15"/>
      <c r="P58" s="49">
        <f>30000</f>
        <v>30000</v>
      </c>
      <c r="Q58" s="49"/>
      <c r="R58" s="49"/>
      <c r="S58" s="17" t="s">
        <v>43</v>
      </c>
      <c r="T58" s="17"/>
      <c r="U58" s="17"/>
      <c r="V58" s="17"/>
      <c r="W58" s="50">
        <f>30000</f>
        <v>30000</v>
      </c>
      <c r="X58" s="50"/>
    </row>
    <row r="59" spans="1:24" s="1" customFormat="1" ht="13.5" customHeight="1">
      <c r="A59" s="14" t="s">
        <v>70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5" t="s">
        <v>69</v>
      </c>
      <c r="M59" s="15"/>
      <c r="N59" s="15" t="s">
        <v>108</v>
      </c>
      <c r="O59" s="15"/>
      <c r="P59" s="49">
        <f>586898</f>
        <v>586898</v>
      </c>
      <c r="Q59" s="49"/>
      <c r="R59" s="49"/>
      <c r="S59" s="49">
        <f>159080.65</f>
        <v>159080.65</v>
      </c>
      <c r="T59" s="49"/>
      <c r="U59" s="49"/>
      <c r="V59" s="49"/>
      <c r="W59" s="50">
        <f>427817.35</f>
        <v>427817.35</v>
      </c>
      <c r="X59" s="50"/>
    </row>
    <row r="60" spans="1:24" s="1" customFormat="1" ht="33.75" customHeight="1">
      <c r="A60" s="14" t="s">
        <v>72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5" t="s">
        <v>69</v>
      </c>
      <c r="M60" s="15"/>
      <c r="N60" s="15" t="s">
        <v>109</v>
      </c>
      <c r="O60" s="15"/>
      <c r="P60" s="49">
        <f>178605</f>
        <v>178605</v>
      </c>
      <c r="Q60" s="49"/>
      <c r="R60" s="49"/>
      <c r="S60" s="49">
        <f>18870.65</f>
        <v>18870.65</v>
      </c>
      <c r="T60" s="49"/>
      <c r="U60" s="49"/>
      <c r="V60" s="49"/>
      <c r="W60" s="50">
        <f>159734.35</f>
        <v>159734.35</v>
      </c>
      <c r="X60" s="50"/>
    </row>
    <row r="61" spans="1:24" s="1" customFormat="1" ht="15" customHeight="1">
      <c r="A61" s="45" t="s">
        <v>110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6" t="s">
        <v>111</v>
      </c>
      <c r="M61" s="46"/>
      <c r="N61" s="46" t="s">
        <v>38</v>
      </c>
      <c r="O61" s="46"/>
      <c r="P61" s="47">
        <f>-438130.49</f>
        <v>-438130.49</v>
      </c>
      <c r="Q61" s="47"/>
      <c r="R61" s="47"/>
      <c r="S61" s="47">
        <f>596462.06</f>
        <v>596462.06</v>
      </c>
      <c r="T61" s="47"/>
      <c r="U61" s="47"/>
      <c r="V61" s="47"/>
      <c r="W61" s="48" t="s">
        <v>38</v>
      </c>
      <c r="X61" s="48"/>
    </row>
    <row r="62" spans="1:24" s="1" customFormat="1" ht="13.5" customHeight="1">
      <c r="A62" s="9" t="s">
        <v>18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s="1" customFormat="1" ht="13.5" customHeight="1">
      <c r="A63" s="41" t="s">
        <v>112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</row>
    <row r="64" spans="1:24" s="1" customFormat="1" ht="45.75" customHeight="1">
      <c r="A64" s="42" t="s">
        <v>24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 t="s">
        <v>25</v>
      </c>
      <c r="M64" s="42"/>
      <c r="N64" s="42" t="s">
        <v>113</v>
      </c>
      <c r="O64" s="42"/>
      <c r="P64" s="43" t="s">
        <v>27</v>
      </c>
      <c r="Q64" s="43"/>
      <c r="R64" s="43"/>
      <c r="S64" s="43" t="s">
        <v>28</v>
      </c>
      <c r="T64" s="43"/>
      <c r="U64" s="43"/>
      <c r="V64" s="43"/>
      <c r="W64" s="44" t="s">
        <v>29</v>
      </c>
      <c r="X64" s="44"/>
    </row>
    <row r="65" spans="1:24" s="1" customFormat="1" ht="12.75" customHeight="1">
      <c r="A65" s="38" t="s">
        <v>30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 t="s">
        <v>31</v>
      </c>
      <c r="M65" s="38"/>
      <c r="N65" s="38" t="s">
        <v>32</v>
      </c>
      <c r="O65" s="38"/>
      <c r="P65" s="39" t="s">
        <v>33</v>
      </c>
      <c r="Q65" s="39"/>
      <c r="R65" s="39"/>
      <c r="S65" s="39" t="s">
        <v>34</v>
      </c>
      <c r="T65" s="39"/>
      <c r="U65" s="39"/>
      <c r="V65" s="39"/>
      <c r="W65" s="40" t="s">
        <v>35</v>
      </c>
      <c r="X65" s="40"/>
    </row>
    <row r="66" spans="1:24" s="1" customFormat="1" ht="13.5" customHeight="1">
      <c r="A66" s="33" t="s">
        <v>114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4" t="s">
        <v>115</v>
      </c>
      <c r="M66" s="34"/>
      <c r="N66" s="34" t="s">
        <v>38</v>
      </c>
      <c r="O66" s="34"/>
      <c r="P66" s="35">
        <f>438130.49</f>
        <v>438130.49</v>
      </c>
      <c r="Q66" s="35"/>
      <c r="R66" s="35"/>
      <c r="S66" s="36" t="s">
        <v>43</v>
      </c>
      <c r="T66" s="36"/>
      <c r="U66" s="36"/>
      <c r="V66" s="36"/>
      <c r="W66" s="37" t="s">
        <v>38</v>
      </c>
      <c r="X66" s="37"/>
    </row>
    <row r="67" spans="1:24" s="1" customFormat="1" ht="13.5" customHeight="1">
      <c r="A67" s="31" t="s">
        <v>116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22" t="s">
        <v>18</v>
      </c>
      <c r="M67" s="22"/>
      <c r="N67" s="22" t="s">
        <v>18</v>
      </c>
      <c r="O67" s="22"/>
      <c r="P67" s="23" t="s">
        <v>18</v>
      </c>
      <c r="Q67" s="23"/>
      <c r="R67" s="23"/>
      <c r="S67" s="32" t="s">
        <v>18</v>
      </c>
      <c r="T67" s="32"/>
      <c r="U67" s="32"/>
      <c r="V67" s="32"/>
      <c r="W67" s="24" t="s">
        <v>18</v>
      </c>
      <c r="X67" s="24"/>
    </row>
    <row r="68" spans="1:24" s="1" customFormat="1" ht="13.5" customHeight="1">
      <c r="A68" s="25" t="s">
        <v>117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6" t="s">
        <v>118</v>
      </c>
      <c r="M68" s="26"/>
      <c r="N68" s="27" t="s">
        <v>38</v>
      </c>
      <c r="O68" s="27"/>
      <c r="P68" s="28" t="s">
        <v>43</v>
      </c>
      <c r="Q68" s="28"/>
      <c r="R68" s="28"/>
      <c r="S68" s="29" t="s">
        <v>43</v>
      </c>
      <c r="T68" s="29"/>
      <c r="U68" s="29"/>
      <c r="V68" s="29"/>
      <c r="W68" s="30" t="s">
        <v>43</v>
      </c>
      <c r="X68" s="30"/>
    </row>
    <row r="69" spans="1:24" s="1" customFormat="1" ht="13.5" customHeight="1">
      <c r="A69" s="14" t="s">
        <v>18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 t="s">
        <v>118</v>
      </c>
      <c r="M69" s="15"/>
      <c r="N69" s="15" t="s">
        <v>18</v>
      </c>
      <c r="O69" s="15"/>
      <c r="P69" s="20" t="s">
        <v>43</v>
      </c>
      <c r="Q69" s="20"/>
      <c r="R69" s="20"/>
      <c r="S69" s="17" t="s">
        <v>43</v>
      </c>
      <c r="T69" s="17"/>
      <c r="U69" s="17"/>
      <c r="V69" s="17"/>
      <c r="W69" s="21" t="s">
        <v>43</v>
      </c>
      <c r="X69" s="21"/>
    </row>
    <row r="70" spans="1:24" s="1" customFormat="1" ht="13.5" customHeight="1">
      <c r="A70" s="14" t="s">
        <v>119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22" t="s">
        <v>120</v>
      </c>
      <c r="M70" s="22"/>
      <c r="N70" s="22" t="s">
        <v>38</v>
      </c>
      <c r="O70" s="22"/>
      <c r="P70" s="23" t="s">
        <v>43</v>
      </c>
      <c r="Q70" s="23"/>
      <c r="R70" s="23"/>
      <c r="S70" s="17" t="s">
        <v>43</v>
      </c>
      <c r="T70" s="17"/>
      <c r="U70" s="17"/>
      <c r="V70" s="17"/>
      <c r="W70" s="24" t="s">
        <v>43</v>
      </c>
      <c r="X70" s="24"/>
    </row>
    <row r="71" spans="1:24" s="1" customFormat="1" ht="13.5" customHeight="1">
      <c r="A71" s="14" t="s">
        <v>18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5" t="s">
        <v>120</v>
      </c>
      <c r="M71" s="15"/>
      <c r="N71" s="15" t="s">
        <v>18</v>
      </c>
      <c r="O71" s="15"/>
      <c r="P71" s="20" t="s">
        <v>43</v>
      </c>
      <c r="Q71" s="20"/>
      <c r="R71" s="20"/>
      <c r="S71" s="17" t="s">
        <v>43</v>
      </c>
      <c r="T71" s="17"/>
      <c r="U71" s="17"/>
      <c r="V71" s="17"/>
      <c r="W71" s="21" t="s">
        <v>43</v>
      </c>
      <c r="X71" s="21"/>
    </row>
    <row r="72" spans="1:24" s="1" customFormat="1" ht="13.5" customHeight="1">
      <c r="A72" s="14" t="s">
        <v>121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5" t="s">
        <v>122</v>
      </c>
      <c r="M72" s="15"/>
      <c r="N72" s="15" t="s">
        <v>123</v>
      </c>
      <c r="O72" s="15"/>
      <c r="P72" s="16">
        <f>438130.49</f>
        <v>438130.49</v>
      </c>
      <c r="Q72" s="16"/>
      <c r="R72" s="16"/>
      <c r="S72" s="17" t="s">
        <v>43</v>
      </c>
      <c r="T72" s="17"/>
      <c r="U72" s="17"/>
      <c r="V72" s="17"/>
      <c r="W72" s="19">
        <f>438130.49</f>
        <v>438130.49</v>
      </c>
      <c r="X72" s="19"/>
    </row>
    <row r="73" spans="1:24" s="1" customFormat="1" ht="13.5" customHeight="1">
      <c r="A73" s="14" t="s">
        <v>124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5" t="s">
        <v>125</v>
      </c>
      <c r="M73" s="15"/>
      <c r="N73" s="15" t="s">
        <v>126</v>
      </c>
      <c r="O73" s="15"/>
      <c r="P73" s="16">
        <f>-5603889.09</f>
        <v>-5603889.09</v>
      </c>
      <c r="Q73" s="16"/>
      <c r="R73" s="16"/>
      <c r="S73" s="17" t="s">
        <v>43</v>
      </c>
      <c r="T73" s="17"/>
      <c r="U73" s="17"/>
      <c r="V73" s="17"/>
      <c r="W73" s="18" t="s">
        <v>38</v>
      </c>
      <c r="X73" s="18"/>
    </row>
    <row r="74" spans="1:24" s="1" customFormat="1" ht="13.5" customHeight="1">
      <c r="A74" s="14" t="s">
        <v>127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5" t="s">
        <v>128</v>
      </c>
      <c r="M74" s="15"/>
      <c r="N74" s="15" t="s">
        <v>129</v>
      </c>
      <c r="O74" s="15"/>
      <c r="P74" s="16">
        <f>6042019.58</f>
        <v>6042019.58</v>
      </c>
      <c r="Q74" s="16"/>
      <c r="R74" s="16"/>
      <c r="S74" s="17" t="s">
        <v>43</v>
      </c>
      <c r="T74" s="17"/>
      <c r="U74" s="17"/>
      <c r="V74" s="17"/>
      <c r="W74" s="18" t="s">
        <v>38</v>
      </c>
      <c r="X74" s="18"/>
    </row>
    <row r="75" spans="1:24" s="1" customFormat="1" ht="13.5" customHeight="1">
      <c r="A75" s="13" t="s">
        <v>18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</row>
    <row r="76" spans="1:24" s="1" customFormat="1" ht="13.5" customHeight="1">
      <c r="A76" s="9" t="s">
        <v>18</v>
      </c>
      <c r="B76" s="9"/>
      <c r="C76" s="9"/>
      <c r="D76" s="9"/>
      <c r="E76" s="9"/>
      <c r="F76" s="9"/>
      <c r="G76" s="9"/>
      <c r="H76" s="9"/>
      <c r="I76" s="12" t="s">
        <v>18</v>
      </c>
      <c r="J76" s="12"/>
      <c r="K76" s="12"/>
      <c r="L76" s="12"/>
      <c r="M76" s="12"/>
      <c r="N76" s="12" t="s">
        <v>130</v>
      </c>
      <c r="O76" s="12"/>
      <c r="P76" s="12"/>
      <c r="Q76" s="12"/>
      <c r="R76" s="9" t="s">
        <v>18</v>
      </c>
      <c r="S76" s="9"/>
      <c r="T76" s="9"/>
      <c r="U76" s="9"/>
      <c r="V76" s="9"/>
      <c r="W76" s="9"/>
      <c r="X76" s="9"/>
    </row>
    <row r="77" spans="1:24" s="1" customFormat="1" ht="13.5" customHeight="1">
      <c r="A77" s="9" t="s">
        <v>18</v>
      </c>
      <c r="B77" s="9"/>
      <c r="C77" s="9"/>
      <c r="D77" s="9"/>
      <c r="E77" s="9"/>
      <c r="F77" s="9"/>
      <c r="G77" s="9"/>
      <c r="H77" s="9"/>
      <c r="I77" s="5" t="s">
        <v>18</v>
      </c>
      <c r="J77" s="11" t="s">
        <v>131</v>
      </c>
      <c r="K77" s="11"/>
      <c r="L77" s="11"/>
      <c r="M77" s="5" t="s">
        <v>18</v>
      </c>
      <c r="N77" s="5" t="s">
        <v>18</v>
      </c>
      <c r="O77" s="11" t="s">
        <v>132</v>
      </c>
      <c r="P77" s="11"/>
      <c r="Q77" s="9" t="s">
        <v>18</v>
      </c>
      <c r="R77" s="9"/>
      <c r="S77" s="9"/>
      <c r="T77" s="9"/>
      <c r="U77" s="9"/>
      <c r="V77" s="9"/>
      <c r="W77" s="9"/>
      <c r="X77" s="9"/>
    </row>
    <row r="78" spans="1:24" s="1" customFormat="1" ht="7.5" customHeight="1">
      <c r="A78" s="9" t="s">
        <v>18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s="1" customFormat="1" ht="13.5" customHeight="1">
      <c r="A79" s="9" t="s">
        <v>133</v>
      </c>
      <c r="B79" s="9"/>
      <c r="C79" s="9"/>
      <c r="D79" s="9"/>
      <c r="E79" s="9"/>
      <c r="F79" s="9"/>
      <c r="G79" s="9"/>
      <c r="H79" s="9"/>
      <c r="I79" s="12" t="s">
        <v>18</v>
      </c>
      <c r="J79" s="12"/>
      <c r="K79" s="12"/>
      <c r="L79" s="12"/>
      <c r="M79" s="12"/>
      <c r="N79" s="12" t="s">
        <v>134</v>
      </c>
      <c r="O79" s="12"/>
      <c r="P79" s="12"/>
      <c r="Q79" s="12"/>
      <c r="R79" s="9" t="s">
        <v>18</v>
      </c>
      <c r="S79" s="9"/>
      <c r="T79" s="9"/>
      <c r="U79" s="9"/>
      <c r="V79" s="9"/>
      <c r="W79" s="9"/>
      <c r="X79" s="9"/>
    </row>
    <row r="80" spans="1:24" s="1" customFormat="1" ht="13.5" customHeight="1">
      <c r="A80" s="9" t="s">
        <v>18</v>
      </c>
      <c r="B80" s="9"/>
      <c r="C80" s="9"/>
      <c r="D80" s="9"/>
      <c r="E80" s="9"/>
      <c r="F80" s="9"/>
      <c r="G80" s="9"/>
      <c r="H80" s="9"/>
      <c r="I80" s="5" t="s">
        <v>18</v>
      </c>
      <c r="J80" s="11" t="s">
        <v>131</v>
      </c>
      <c r="K80" s="11"/>
      <c r="L80" s="11"/>
      <c r="M80" s="5" t="s">
        <v>18</v>
      </c>
      <c r="N80" s="5" t="s">
        <v>18</v>
      </c>
      <c r="O80" s="11" t="s">
        <v>132</v>
      </c>
      <c r="P80" s="11"/>
      <c r="Q80" s="9" t="s">
        <v>18</v>
      </c>
      <c r="R80" s="9"/>
      <c r="S80" s="9"/>
      <c r="T80" s="9"/>
      <c r="U80" s="9"/>
      <c r="V80" s="9"/>
      <c r="W80" s="9"/>
      <c r="X80" s="9"/>
    </row>
    <row r="81" spans="1:24" s="1" customFormat="1" ht="7.5" customHeight="1">
      <c r="A81" s="9" t="s">
        <v>18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s="1" customFormat="1" ht="13.5" customHeight="1">
      <c r="A82" s="9" t="s">
        <v>135</v>
      </c>
      <c r="B82" s="9"/>
      <c r="C82" s="12" t="s">
        <v>133</v>
      </c>
      <c r="D82" s="12"/>
      <c r="E82" s="12"/>
      <c r="F82" s="12"/>
      <c r="G82" s="12"/>
      <c r="H82" s="12"/>
      <c r="I82" s="12" t="s">
        <v>18</v>
      </c>
      <c r="J82" s="12"/>
      <c r="K82" s="12"/>
      <c r="L82" s="12"/>
      <c r="M82" s="12"/>
      <c r="N82" s="12" t="s">
        <v>134</v>
      </c>
      <c r="O82" s="12"/>
      <c r="P82" s="12"/>
      <c r="Q82" s="12"/>
      <c r="R82" s="9" t="s">
        <v>18</v>
      </c>
      <c r="S82" s="9"/>
      <c r="T82" s="9"/>
      <c r="U82" s="9"/>
      <c r="V82" s="9"/>
      <c r="W82" s="9"/>
      <c r="X82" s="9"/>
    </row>
    <row r="83" spans="1:24" s="1" customFormat="1" ht="13.5" customHeight="1">
      <c r="A83" s="9" t="s">
        <v>18</v>
      </c>
      <c r="B83" s="9"/>
      <c r="C83" s="5" t="s">
        <v>18</v>
      </c>
      <c r="D83" s="11" t="s">
        <v>136</v>
      </c>
      <c r="E83" s="11"/>
      <c r="F83" s="11"/>
      <c r="G83" s="11"/>
      <c r="H83" s="5" t="s">
        <v>18</v>
      </c>
      <c r="I83" s="5" t="s">
        <v>18</v>
      </c>
      <c r="J83" s="11" t="s">
        <v>131</v>
      </c>
      <c r="K83" s="11"/>
      <c r="L83" s="11"/>
      <c r="M83" s="5" t="s">
        <v>18</v>
      </c>
      <c r="N83" s="5" t="s">
        <v>18</v>
      </c>
      <c r="O83" s="11" t="s">
        <v>132</v>
      </c>
      <c r="P83" s="11"/>
      <c r="Q83" s="9" t="s">
        <v>18</v>
      </c>
      <c r="R83" s="9"/>
      <c r="S83" s="9"/>
      <c r="T83" s="9"/>
      <c r="U83" s="9"/>
      <c r="V83" s="9"/>
      <c r="W83" s="9"/>
      <c r="X83" s="9"/>
    </row>
    <row r="84" spans="1:24" s="1" customFormat="1" ht="15.75" customHeight="1">
      <c r="A84" s="9" t="s">
        <v>18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s="1" customFormat="1" ht="13.5" customHeight="1">
      <c r="A85" s="8" t="s">
        <v>138</v>
      </c>
      <c r="B85" s="8"/>
      <c r="C85" s="8"/>
      <c r="D85" s="8"/>
      <c r="E85" s="8"/>
      <c r="F85" s="8"/>
      <c r="G85" s="8"/>
      <c r="H85" s="8"/>
      <c r="I85" s="8"/>
      <c r="J85" s="8"/>
      <c r="K85" s="9" t="s">
        <v>18</v>
      </c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s="1" customFormat="1" ht="13.5" customHeight="1">
      <c r="A86" s="10" t="s">
        <v>137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</sheetData>
  <sheetProtection/>
  <mergeCells count="419">
    <mergeCell ref="A1:W1"/>
    <mergeCell ref="A2:W2"/>
    <mergeCell ref="A3:U3"/>
    <mergeCell ref="V3:W3"/>
    <mergeCell ref="A4:E5"/>
    <mergeCell ref="F4:T5"/>
    <mergeCell ref="U4:W4"/>
    <mergeCell ref="U5:W5"/>
    <mergeCell ref="A6:F6"/>
    <mergeCell ref="G6:T6"/>
    <mergeCell ref="U6:W6"/>
    <mergeCell ref="B7:W7"/>
    <mergeCell ref="A8:D8"/>
    <mergeCell ref="E8:S8"/>
    <mergeCell ref="T8:W8"/>
    <mergeCell ref="A9:X9"/>
    <mergeCell ref="A10:K10"/>
    <mergeCell ref="L10:M10"/>
    <mergeCell ref="N10:O10"/>
    <mergeCell ref="P10:R10"/>
    <mergeCell ref="S10:V10"/>
    <mergeCell ref="W10:X10"/>
    <mergeCell ref="A11:K11"/>
    <mergeCell ref="L11:M11"/>
    <mergeCell ref="N11:O11"/>
    <mergeCell ref="P11:R11"/>
    <mergeCell ref="S11:V11"/>
    <mergeCell ref="W11:X11"/>
    <mergeCell ref="A12:K12"/>
    <mergeCell ref="L12:M12"/>
    <mergeCell ref="N12:O12"/>
    <mergeCell ref="P12:R12"/>
    <mergeCell ref="S12:V12"/>
    <mergeCell ref="W12:X12"/>
    <mergeCell ref="A13:K13"/>
    <mergeCell ref="L13:M13"/>
    <mergeCell ref="N13:O13"/>
    <mergeCell ref="P13:R13"/>
    <mergeCell ref="S13:V13"/>
    <mergeCell ref="W13:X13"/>
    <mergeCell ref="A14:K14"/>
    <mergeCell ref="L14:M14"/>
    <mergeCell ref="N14:O14"/>
    <mergeCell ref="P14:R14"/>
    <mergeCell ref="S14:V14"/>
    <mergeCell ref="W14:X14"/>
    <mergeCell ref="A15:K15"/>
    <mergeCell ref="L15:M15"/>
    <mergeCell ref="N15:O15"/>
    <mergeCell ref="P15:R15"/>
    <mergeCell ref="S15:V15"/>
    <mergeCell ref="W15:X15"/>
    <mergeCell ref="A16:K16"/>
    <mergeCell ref="L16:M16"/>
    <mergeCell ref="N16:O16"/>
    <mergeCell ref="P16:R16"/>
    <mergeCell ref="S16:V16"/>
    <mergeCell ref="W16:X16"/>
    <mergeCell ref="A17:K17"/>
    <mergeCell ref="L17:M17"/>
    <mergeCell ref="N17:O17"/>
    <mergeCell ref="P17:R17"/>
    <mergeCell ref="S17:V17"/>
    <mergeCell ref="W17:X17"/>
    <mergeCell ref="A18:K18"/>
    <mergeCell ref="L18:M18"/>
    <mergeCell ref="N18:O18"/>
    <mergeCell ref="P18:R18"/>
    <mergeCell ref="S18:V18"/>
    <mergeCell ref="W18:X18"/>
    <mergeCell ref="A19:K19"/>
    <mergeCell ref="L19:M19"/>
    <mergeCell ref="N19:O19"/>
    <mergeCell ref="P19:R19"/>
    <mergeCell ref="S19:V19"/>
    <mergeCell ref="W19:X19"/>
    <mergeCell ref="A20:K20"/>
    <mergeCell ref="L20:M20"/>
    <mergeCell ref="N20:O20"/>
    <mergeCell ref="P20:R20"/>
    <mergeCell ref="S20:V20"/>
    <mergeCell ref="W20:X20"/>
    <mergeCell ref="A21:K21"/>
    <mergeCell ref="L21:M21"/>
    <mergeCell ref="N21:O21"/>
    <mergeCell ref="P21:R21"/>
    <mergeCell ref="S21:V21"/>
    <mergeCell ref="W21:X21"/>
    <mergeCell ref="A22:K22"/>
    <mergeCell ref="L22:M22"/>
    <mergeCell ref="N22:O22"/>
    <mergeCell ref="P22:R22"/>
    <mergeCell ref="S22:V22"/>
    <mergeCell ref="W22:X22"/>
    <mergeCell ref="A23:K23"/>
    <mergeCell ref="L23:M23"/>
    <mergeCell ref="N23:O23"/>
    <mergeCell ref="P23:R23"/>
    <mergeCell ref="S23:V23"/>
    <mergeCell ref="W23:X23"/>
    <mergeCell ref="A24:K24"/>
    <mergeCell ref="L24:M24"/>
    <mergeCell ref="N24:O24"/>
    <mergeCell ref="P24:R24"/>
    <mergeCell ref="S24:V24"/>
    <mergeCell ref="W24:X24"/>
    <mergeCell ref="A25:K25"/>
    <mergeCell ref="L25:M25"/>
    <mergeCell ref="N25:O25"/>
    <mergeCell ref="P25:R25"/>
    <mergeCell ref="S25:V25"/>
    <mergeCell ref="W25:X25"/>
    <mergeCell ref="A26:X26"/>
    <mergeCell ref="A27:X27"/>
    <mergeCell ref="A28:K28"/>
    <mergeCell ref="L28:M28"/>
    <mergeCell ref="N28:O28"/>
    <mergeCell ref="P28:R28"/>
    <mergeCell ref="S28:V28"/>
    <mergeCell ref="W28:X28"/>
    <mergeCell ref="A29:K29"/>
    <mergeCell ref="L29:M29"/>
    <mergeCell ref="N29:O29"/>
    <mergeCell ref="P29:R29"/>
    <mergeCell ref="S29:V29"/>
    <mergeCell ref="W29:X29"/>
    <mergeCell ref="A30:K30"/>
    <mergeCell ref="L30:M30"/>
    <mergeCell ref="N30:O30"/>
    <mergeCell ref="P30:R30"/>
    <mergeCell ref="S30:V30"/>
    <mergeCell ref="W30:X30"/>
    <mergeCell ref="A31:K31"/>
    <mergeCell ref="L31:M31"/>
    <mergeCell ref="N31:O31"/>
    <mergeCell ref="P31:R31"/>
    <mergeCell ref="S31:V31"/>
    <mergeCell ref="W31:X31"/>
    <mergeCell ref="A32:K32"/>
    <mergeCell ref="L32:M32"/>
    <mergeCell ref="N32:O32"/>
    <mergeCell ref="P32:R32"/>
    <mergeCell ref="S32:V32"/>
    <mergeCell ref="W32:X32"/>
    <mergeCell ref="A33:K33"/>
    <mergeCell ref="L33:M33"/>
    <mergeCell ref="N33:O33"/>
    <mergeCell ref="P33:R33"/>
    <mergeCell ref="S33:V33"/>
    <mergeCell ref="W33:X33"/>
    <mergeCell ref="A34:K34"/>
    <mergeCell ref="L34:M34"/>
    <mergeCell ref="N34:O34"/>
    <mergeCell ref="P34:R34"/>
    <mergeCell ref="S34:V34"/>
    <mergeCell ref="W34:X34"/>
    <mergeCell ref="A35:K35"/>
    <mergeCell ref="L35:M35"/>
    <mergeCell ref="N35:O35"/>
    <mergeCell ref="P35:R35"/>
    <mergeCell ref="S35:V35"/>
    <mergeCell ref="W35:X35"/>
    <mergeCell ref="A36:K36"/>
    <mergeCell ref="L36:M36"/>
    <mergeCell ref="N36:O36"/>
    <mergeCell ref="P36:R36"/>
    <mergeCell ref="S36:V36"/>
    <mergeCell ref="W36:X36"/>
    <mergeCell ref="A37:K37"/>
    <mergeCell ref="L37:M37"/>
    <mergeCell ref="N37:O37"/>
    <mergeCell ref="P37:R37"/>
    <mergeCell ref="S37:V37"/>
    <mergeCell ref="W37:X37"/>
    <mergeCell ref="A38:K38"/>
    <mergeCell ref="L38:M38"/>
    <mergeCell ref="N38:O38"/>
    <mergeCell ref="P38:R38"/>
    <mergeCell ref="S38:V38"/>
    <mergeCell ref="W38:X38"/>
    <mergeCell ref="A39:K39"/>
    <mergeCell ref="L39:M39"/>
    <mergeCell ref="N39:O39"/>
    <mergeCell ref="P39:R39"/>
    <mergeCell ref="S39:V39"/>
    <mergeCell ref="W39:X39"/>
    <mergeCell ref="A40:K40"/>
    <mergeCell ref="L40:M40"/>
    <mergeCell ref="N40:O40"/>
    <mergeCell ref="P40:R40"/>
    <mergeCell ref="S40:V40"/>
    <mergeCell ref="W40:X40"/>
    <mergeCell ref="A41:K41"/>
    <mergeCell ref="L41:M41"/>
    <mergeCell ref="N41:O41"/>
    <mergeCell ref="P41:R41"/>
    <mergeCell ref="S41:V41"/>
    <mergeCell ref="W41:X41"/>
    <mergeCell ref="A42:K42"/>
    <mergeCell ref="L42:M42"/>
    <mergeCell ref="N42:O42"/>
    <mergeCell ref="P42:R42"/>
    <mergeCell ref="S42:V42"/>
    <mergeCell ref="W42:X42"/>
    <mergeCell ref="A43:K43"/>
    <mergeCell ref="L43:M43"/>
    <mergeCell ref="N43:O43"/>
    <mergeCell ref="P43:R43"/>
    <mergeCell ref="S43:V43"/>
    <mergeCell ref="W43:X43"/>
    <mergeCell ref="A44:K44"/>
    <mergeCell ref="L44:M44"/>
    <mergeCell ref="N44:O44"/>
    <mergeCell ref="P44:R44"/>
    <mergeCell ref="S44:V44"/>
    <mergeCell ref="W44:X44"/>
    <mergeCell ref="A45:K45"/>
    <mergeCell ref="L45:M45"/>
    <mergeCell ref="N45:O45"/>
    <mergeCell ref="P45:R45"/>
    <mergeCell ref="S45:V45"/>
    <mergeCell ref="W45:X45"/>
    <mergeCell ref="A46:K46"/>
    <mergeCell ref="L46:M46"/>
    <mergeCell ref="N46:O46"/>
    <mergeCell ref="P46:R46"/>
    <mergeCell ref="S46:V46"/>
    <mergeCell ref="W46:X46"/>
    <mergeCell ref="A47:K47"/>
    <mergeCell ref="L47:M47"/>
    <mergeCell ref="N47:O47"/>
    <mergeCell ref="P47:R47"/>
    <mergeCell ref="S47:V47"/>
    <mergeCell ref="W47:X47"/>
    <mergeCell ref="A48:K48"/>
    <mergeCell ref="L48:M48"/>
    <mergeCell ref="N48:O48"/>
    <mergeCell ref="P48:R48"/>
    <mergeCell ref="S48:V48"/>
    <mergeCell ref="W48:X48"/>
    <mergeCell ref="A49:K49"/>
    <mergeCell ref="L49:M49"/>
    <mergeCell ref="N49:O49"/>
    <mergeCell ref="P49:R49"/>
    <mergeCell ref="S49:V49"/>
    <mergeCell ref="W49:X49"/>
    <mergeCell ref="A50:K50"/>
    <mergeCell ref="L50:M50"/>
    <mergeCell ref="N50:O50"/>
    <mergeCell ref="P50:R50"/>
    <mergeCell ref="S50:V50"/>
    <mergeCell ref="W50:X50"/>
    <mergeCell ref="A51:K51"/>
    <mergeCell ref="L51:M51"/>
    <mergeCell ref="N51:O51"/>
    <mergeCell ref="P51:R51"/>
    <mergeCell ref="S51:V51"/>
    <mergeCell ref="W51:X51"/>
    <mergeCell ref="A52:K52"/>
    <mergeCell ref="L52:M52"/>
    <mergeCell ref="N52:O52"/>
    <mergeCell ref="P52:R52"/>
    <mergeCell ref="S52:V52"/>
    <mergeCell ref="W52:X52"/>
    <mergeCell ref="A53:K53"/>
    <mergeCell ref="L53:M53"/>
    <mergeCell ref="N53:O53"/>
    <mergeCell ref="P53:R53"/>
    <mergeCell ref="S53:V53"/>
    <mergeCell ref="W53:X53"/>
    <mergeCell ref="A54:K54"/>
    <mergeCell ref="L54:M54"/>
    <mergeCell ref="N54:O54"/>
    <mergeCell ref="P54:R54"/>
    <mergeCell ref="S54:V54"/>
    <mergeCell ref="W54:X54"/>
    <mergeCell ref="A55:K55"/>
    <mergeCell ref="L55:M55"/>
    <mergeCell ref="N55:O55"/>
    <mergeCell ref="P55:R55"/>
    <mergeCell ref="S55:V55"/>
    <mergeCell ref="W55:X55"/>
    <mergeCell ref="A56:K56"/>
    <mergeCell ref="L56:M56"/>
    <mergeCell ref="N56:O56"/>
    <mergeCell ref="P56:R56"/>
    <mergeCell ref="S56:V56"/>
    <mergeCell ref="W56:X56"/>
    <mergeCell ref="A57:K57"/>
    <mergeCell ref="L57:M57"/>
    <mergeCell ref="N57:O57"/>
    <mergeCell ref="P57:R57"/>
    <mergeCell ref="S57:V57"/>
    <mergeCell ref="W57:X57"/>
    <mergeCell ref="A58:K58"/>
    <mergeCell ref="L58:M58"/>
    <mergeCell ref="N58:O58"/>
    <mergeCell ref="P58:R58"/>
    <mergeCell ref="S58:V58"/>
    <mergeCell ref="W58:X58"/>
    <mergeCell ref="A59:K59"/>
    <mergeCell ref="L59:M59"/>
    <mergeCell ref="N59:O59"/>
    <mergeCell ref="P59:R59"/>
    <mergeCell ref="S59:V59"/>
    <mergeCell ref="W59:X59"/>
    <mergeCell ref="A60:K60"/>
    <mergeCell ref="L60:M60"/>
    <mergeCell ref="N60:O60"/>
    <mergeCell ref="P60:R60"/>
    <mergeCell ref="S60:V60"/>
    <mergeCell ref="W60:X60"/>
    <mergeCell ref="A61:K61"/>
    <mergeCell ref="L61:M61"/>
    <mergeCell ref="N61:O61"/>
    <mergeCell ref="P61:R61"/>
    <mergeCell ref="S61:V61"/>
    <mergeCell ref="W61:X61"/>
    <mergeCell ref="A62:X62"/>
    <mergeCell ref="A63:X63"/>
    <mergeCell ref="A64:K64"/>
    <mergeCell ref="L64:M64"/>
    <mergeCell ref="N64:O64"/>
    <mergeCell ref="P64:R64"/>
    <mergeCell ref="S64:V64"/>
    <mergeCell ref="W64:X64"/>
    <mergeCell ref="A65:K65"/>
    <mergeCell ref="L65:M65"/>
    <mergeCell ref="N65:O65"/>
    <mergeCell ref="P65:R65"/>
    <mergeCell ref="S65:V65"/>
    <mergeCell ref="W65:X65"/>
    <mergeCell ref="A66:K66"/>
    <mergeCell ref="L66:M66"/>
    <mergeCell ref="N66:O66"/>
    <mergeCell ref="P66:R66"/>
    <mergeCell ref="S66:V66"/>
    <mergeCell ref="W66:X66"/>
    <mergeCell ref="A67:K67"/>
    <mergeCell ref="L67:M67"/>
    <mergeCell ref="N67:O67"/>
    <mergeCell ref="P67:R67"/>
    <mergeCell ref="S67:V67"/>
    <mergeCell ref="W67:X67"/>
    <mergeCell ref="A68:K68"/>
    <mergeCell ref="L68:M68"/>
    <mergeCell ref="N68:O68"/>
    <mergeCell ref="P68:R68"/>
    <mergeCell ref="S68:V68"/>
    <mergeCell ref="W68:X68"/>
    <mergeCell ref="A69:K69"/>
    <mergeCell ref="L69:M69"/>
    <mergeCell ref="N69:O69"/>
    <mergeCell ref="P69:R69"/>
    <mergeCell ref="S69:V69"/>
    <mergeCell ref="W69:X69"/>
    <mergeCell ref="A70:K70"/>
    <mergeCell ref="L70:M70"/>
    <mergeCell ref="N70:O70"/>
    <mergeCell ref="P70:R70"/>
    <mergeCell ref="S70:V70"/>
    <mergeCell ref="W70:X70"/>
    <mergeCell ref="A71:K71"/>
    <mergeCell ref="L71:M71"/>
    <mergeCell ref="N71:O71"/>
    <mergeCell ref="P71:R71"/>
    <mergeCell ref="S71:V71"/>
    <mergeCell ref="W71:X71"/>
    <mergeCell ref="A72:K72"/>
    <mergeCell ref="L72:M72"/>
    <mergeCell ref="N72:O72"/>
    <mergeCell ref="P72:R72"/>
    <mergeCell ref="S72:V72"/>
    <mergeCell ref="W72:X72"/>
    <mergeCell ref="A73:K73"/>
    <mergeCell ref="L73:M73"/>
    <mergeCell ref="N73:O73"/>
    <mergeCell ref="P73:R73"/>
    <mergeCell ref="S73:V73"/>
    <mergeCell ref="W73:X73"/>
    <mergeCell ref="A74:K74"/>
    <mergeCell ref="L74:M74"/>
    <mergeCell ref="N74:O74"/>
    <mergeCell ref="P74:R74"/>
    <mergeCell ref="S74:V74"/>
    <mergeCell ref="W74:X74"/>
    <mergeCell ref="A75:X75"/>
    <mergeCell ref="A76:H76"/>
    <mergeCell ref="I76:M76"/>
    <mergeCell ref="N76:Q76"/>
    <mergeCell ref="R76:X76"/>
    <mergeCell ref="A77:H77"/>
    <mergeCell ref="J77:L77"/>
    <mergeCell ref="O77:P77"/>
    <mergeCell ref="Q77:X77"/>
    <mergeCell ref="A78:X78"/>
    <mergeCell ref="A79:H79"/>
    <mergeCell ref="I79:M79"/>
    <mergeCell ref="N79:Q79"/>
    <mergeCell ref="R79:X79"/>
    <mergeCell ref="A80:H80"/>
    <mergeCell ref="J80:L80"/>
    <mergeCell ref="O80:P80"/>
    <mergeCell ref="Q80:X80"/>
    <mergeCell ref="A81:X81"/>
    <mergeCell ref="A82:B82"/>
    <mergeCell ref="C82:H82"/>
    <mergeCell ref="I82:M82"/>
    <mergeCell ref="N82:Q82"/>
    <mergeCell ref="R82:X82"/>
    <mergeCell ref="A85:J85"/>
    <mergeCell ref="K85:X85"/>
    <mergeCell ref="A86:X86"/>
    <mergeCell ref="A83:B83"/>
    <mergeCell ref="D83:G83"/>
    <mergeCell ref="J83:L83"/>
    <mergeCell ref="O83:P83"/>
    <mergeCell ref="Q83:X83"/>
    <mergeCell ref="A84:X84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26" max="255" man="1"/>
    <brk id="6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2020-11-02T07:10:30Z</dcterms:created>
  <dcterms:modified xsi:type="dcterms:W3CDTF">2020-11-02T07:11:35Z</dcterms:modified>
  <cp:category/>
  <cp:version/>
  <cp:contentType/>
  <cp:contentStatus/>
</cp:coreProperties>
</file>