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<sst xmlns="http://schemas.openxmlformats.org/spreadsheetml/2006/main" count="376" uniqueCount="159">
  <si>
    <t>ОТЧЕТ ОБ ИСПОЛНЕНИИ БЮДЖЕТА</t>
  </si>
  <si>
    <t>КОДЫ</t>
  </si>
  <si>
    <t xml:space="preserve">Форма по ОКУД </t>
  </si>
  <si>
    <t>0503117</t>
  </si>
  <si>
    <t>на 1 мая 2023 г.</t>
  </si>
  <si>
    <t xml:space="preserve">Дата </t>
  </si>
  <si>
    <t>Наименование финансового органа</t>
  </si>
  <si>
    <t>Сельская администрация Усть-Мутинского сельского поселения Усть-Канского района Республики Алтай</t>
  </si>
  <si>
    <t xml:space="preserve">по ОКПО </t>
  </si>
  <si>
    <t xml:space="preserve">Глава по БК </t>
  </si>
  <si>
    <t>01686554</t>
  </si>
  <si>
    <t>809</t>
  </si>
  <si>
    <t>Наименование публично-правового образования</t>
  </si>
  <si>
    <t>Усть-Мутинское сельское поселение</t>
  </si>
  <si>
    <t xml:space="preserve">по ОКТМО </t>
  </si>
  <si>
    <t>84235870000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</si>
  <si>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</si>
  <si>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</si>
  <si>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</si>
  <si>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</si>
  <si>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</si>
  <si>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</si>
  <si>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</si>
  <si>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</si>
  <si>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</si>
  <si>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</si>
  <si>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</si>
  <si>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</si>
  <si>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</si>
  <si>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</si>
  <si>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</si>
  <si>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</si>
  <si>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</si>
  <si>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</si>
  <si>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</si>
  <si>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</si>
  <si>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</si>
  <si>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</si>
  <si>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</si>
  <si>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</si>
  <si>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</si>
  <si>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</si>
  <si>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182 10102010 01 1000 110</t>
  </si>
  <si>
    <t>182 10102010 01 3000 110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</si>
  <si>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</si>
  <si>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</si>
  <si>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Единый налог на вмененный доход для отдельных видов деятельности</t>
  </si>
  <si>
    <t>182 10502010 02 1000 110</t>
  </si>
  <si>
    <t>Единый сельскохозяйственный налог</t>
  </si>
  <si>
    <t>182 10503010 01 0000 110</t>
  </si>
  <si>
    <t>182 10503010 01 1000 110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</si>
  <si>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</si>
  <si>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</si>
  <si>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</si>
  <si>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</si>
  <si>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</si>
  <si>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</si>
  <si>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</si>
  <si>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</si>
  <si>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</si>
  <si>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</si>
  <si>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</si>
  <si>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</si>
  <si>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182 10606043 10 3000 110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</si>
  <si>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</si>
  <si>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809 10804020 01 0000 110</t>
  </si>
  <si>
    <t>809 10804020 01 1000 110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</si>
  <si>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</si>
  <si>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809 11105035 10 0000 120</t>
  </si>
  <si>
    <t>Дотации бюджетам сельских поселений на выравнивание бюджетной обеспеченности из бюджетов муниципальных районов</t>
  </si>
  <si>
    <t>809 20216001 10 0000 150</t>
  </si>
  <si>
    <t>Прочие субсидии бюджетам сельских поселений</t>
  </si>
  <si>
    <t>809 20229999 10 0000 150</t>
  </si>
  <si>
    <t>Субвенции бюджетам сельских поселений на выполнение передаваемых полномочий субъектов Российской Федерации</t>
  </si>
  <si>
    <t>809 20230024 10 0000 150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</si>
  <si>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</si>
  <si>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809 20235118 10 0000 150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</si>
  <si>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</si>
  <si>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809 20240014 10 0000 150</t>
  </si>
  <si>
    <t>Прочие межбюджетные трансферты, передаваемые бюджетам сельских поселений</t>
  </si>
  <si>
    <t>809 20249999 10 0000 150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</si>
  <si>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</si>
  <si>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809 21960010 10 0000 150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</si>
  <si>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</si>
  <si>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</si>
  <si>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</si>
  <si>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</si>
  <si>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</si>
  <si>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809 0102 9900009100 121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</si>
  <si>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</si>
  <si>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809 0102 9900009100 129</t>
  </si>
  <si>
    <t>809 0104 010Я010110 121</t>
  </si>
  <si>
    <t>809 0104 010Я010110 129</t>
  </si>
  <si>
    <t>809 0104 010Я0S8500 121</t>
  </si>
  <si>
    <t>809 0104 010Я0S8500 129</t>
  </si>
  <si>
    <t>Иные межбюджетные трансферты</t>
  </si>
  <si>
    <t>809 0106 9900009К00 540</t>
  </si>
  <si>
    <t>Резервные средства</t>
  </si>
  <si>
    <t>809 0111 990000Ш200 870</t>
  </si>
  <si>
    <t>Закупка товаров, работ, услуг в сфере информационно-коммуникационных технологий</t>
  </si>
  <si>
    <t>809 0113 010Я010190 242</t>
  </si>
  <si>
    <t>Прочая закупка товаров, работ и услуг</t>
  </si>
  <si>
    <t>809 0113 010Я010190 244</t>
  </si>
  <si>
    <t>Закупка энергетических ресурсов</t>
  </si>
  <si>
    <t>809 0113 010Я010190 247</t>
  </si>
  <si>
    <t>Уплата налога на имущество организаций и земельного налога</t>
  </si>
  <si>
    <t>809 0113 010Я010190 851</t>
  </si>
  <si>
    <t>Уплата прочих налогов, сборов</t>
  </si>
  <si>
    <t>809 0113 010Я010190 852</t>
  </si>
  <si>
    <t>Уплата иных платежей</t>
  </si>
  <si>
    <t>809 0113 010Я010190 853</t>
  </si>
  <si>
    <t>809 0113 9900045300 244</t>
  </si>
  <si>
    <t>809 0203 9900051180 121</t>
  </si>
  <si>
    <t>809 0203 9900051180 129</t>
  </si>
  <si>
    <t>809 0203 9900051180 244</t>
  </si>
  <si>
    <t>809 0310 0110300190 244</t>
  </si>
  <si>
    <t>809 0409 0110500190 244</t>
  </si>
  <si>
    <t>809 0409 0110500190 247</t>
  </si>
  <si>
    <t>809 0412 9900001Ф00 540</t>
  </si>
  <si>
    <t>809 0502 0110200190 244</t>
  </si>
  <si>
    <t>809 0503 0110100190 244</t>
  </si>
  <si>
    <t>809 0801 0120101190 244</t>
  </si>
  <si>
    <t>809 0801 0120101190 247</t>
  </si>
  <si>
    <t>809 0801 0120101М01 540</t>
  </si>
  <si>
    <t>809 0801 01201S5000 244</t>
  </si>
  <si>
    <t>809 1105 0120201110 121</t>
  </si>
  <si>
    <t>809 1105 0120201110 129</t>
  </si>
  <si>
    <t>809 1105 0120201190 244</t>
  </si>
  <si>
    <t>809 1105 01202S8500 121</t>
  </si>
  <si>
    <t>809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</si>
  <si>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</si>
  <si>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</si>
  <si>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</si>
  <si>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</si>
  <si>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</si>
  <si>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</si>
  <si>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</si>
  <si>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</si>
  <si>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</si>
  <si>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</si>
  <si>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</si>
  <si>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</si>
  <si>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</si>
  <si>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</si>
  <si>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</si>
  <si>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</si>
  <si>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809 01050201 10 0000 510</t>
  </si>
  <si>
    <t xml:space="preserve">     уменьшение остатков средств</t>
  </si>
  <si>
    <t>720</t>
  </si>
  <si>
    <t>809 01050201 10 0000 610</t>
  </si>
  <si>
    <t>Тоедов В. А.</t>
  </si>
  <si>
    <t>(подпись)</t>
  </si>
  <si>
    <t>(расшифровка подписи)</t>
  </si>
  <si>
    <t>Главный бухгалтер</t>
  </si>
  <si>
    <t>Делдошпоева А. Н.</t>
  </si>
  <si>
    <t>Исполнитель:</t>
  </si>
  <si>
    <t>(должность)</t>
  </si>
  <si>
    <t xml:space="preserve">   3 мая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</si>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</sst>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0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45047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18</v>
      </c>
    </row>
    <row r="8" spans="1:24" s="1" customFormat="1" ht="13.5" customHeight="1">
      <c r="A8" s="7" t="s">
        <v>19</v>
      </c>
      <c r="B8" s="7"/>
      <c r="C8" s="7"/>
      <c r="D8" s="7"/>
      <c r="E8" s="7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21</v>
      </c>
      <c r="U8" s="4"/>
      <c r="V8" s="4"/>
      <c r="W8" s="4"/>
      <c r="X8" s="11" t="s">
        <v>22</v>
      </c>
    </row>
    <row r="9" spans="1:24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25</v>
      </c>
      <c r="M10" s="13"/>
      <c r="N10" s="13" t="s">
        <v>26</v>
      </c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5" t="s">
        <v>29</v>
      </c>
      <c r="X10" s="15"/>
    </row>
    <row r="11" spans="1:24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31</v>
      </c>
      <c r="M11" s="16"/>
      <c r="N11" s="16" t="s">
        <v>32</v>
      </c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8" t="s">
        <v>35</v>
      </c>
      <c r="X11" s="18"/>
    </row>
    <row r="12" spans="1:24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37</v>
      </c>
      <c r="M12" s="20"/>
      <c r="N12" s="20" t="s">
        <v>38</v>
      </c>
      <c r="O12" s="20"/>
      <c r="P12" s="21">
        <f>6511922.83</f>
        <v>6511922.83</v>
      </c>
      <c r="Q12" s="21"/>
      <c r="R12" s="21"/>
      <c r="S12" s="21">
        <f>2676306.31</f>
        <v>2676306.31</v>
      </c>
      <c r="T12" s="21"/>
      <c r="U12" s="21"/>
      <c r="V12" s="21"/>
      <c r="W12" s="22">
        <f>3835616.52</f>
        <v>3835616.52</v>
      </c>
      <c r="X12" s="22"/>
    </row>
    <row r="13" spans="1:24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37</v>
      </c>
      <c r="M13" s="24"/>
      <c r="N13" s="24" t="s">
        <v>40</v>
      </c>
      <c r="O13" s="24"/>
      <c r="P13" s="25">
        <f>60000</f>
        <v>60000</v>
      </c>
      <c r="Q13" s="25"/>
      <c r="R13" s="25"/>
      <c r="S13" s="26" t="s">
        <v>41</v>
      </c>
      <c r="T13" s="26"/>
      <c r="U13" s="26"/>
      <c r="V13" s="26"/>
      <c r="W13" s="27">
        <f>60000</f>
        <v>60000</v>
      </c>
      <c r="X13" s="27"/>
    </row>
    <row r="14" spans="1:24" s="1" customFormat="1" ht="4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37</v>
      </c>
      <c r="M14" s="24"/>
      <c r="N14" s="24" t="s">
        <v>42</v>
      </c>
      <c r="O14" s="24"/>
      <c r="P14" s="26" t="s">
        <v>41</v>
      </c>
      <c r="Q14" s="26"/>
      <c r="R14" s="26"/>
      <c r="S14" s="25">
        <f>7075.01</f>
        <v>7075.01</v>
      </c>
      <c r="T14" s="25"/>
      <c r="U14" s="25"/>
      <c r="V14" s="25"/>
      <c r="W14" s="28" t="s">
        <v>41</v>
      </c>
      <c r="X14" s="28"/>
    </row>
    <row r="15" spans="1:24" s="1" customFormat="1" ht="45" customHeight="1">
      <c r="A15" s="23" t="s">
        <v>39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37</v>
      </c>
      <c r="M15" s="24"/>
      <c r="N15" s="24" t="s">
        <v>43</v>
      </c>
      <c r="O15" s="24"/>
      <c r="P15" s="26" t="s">
        <v>41</v>
      </c>
      <c r="Q15" s="26"/>
      <c r="R15" s="26"/>
      <c r="S15" s="25">
        <f>8.4</f>
        <v>8.4</v>
      </c>
      <c r="T15" s="25"/>
      <c r="U15" s="25"/>
      <c r="V15" s="25"/>
      <c r="W15" s="28" t="s">
        <v>41</v>
      </c>
      <c r="X15" s="28"/>
    </row>
    <row r="16" spans="1:24" s="1" customFormat="1" ht="24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37</v>
      </c>
      <c r="M16" s="24"/>
      <c r="N16" s="24" t="s">
        <v>45</v>
      </c>
      <c r="O16" s="24"/>
      <c r="P16" s="26" t="s">
        <v>41</v>
      </c>
      <c r="Q16" s="26"/>
      <c r="R16" s="26"/>
      <c r="S16" s="25">
        <f>-7.92</f>
        <v>-7.92</v>
      </c>
      <c r="T16" s="25"/>
      <c r="U16" s="25"/>
      <c r="V16" s="25"/>
      <c r="W16" s="28" t="s">
        <v>41</v>
      </c>
      <c r="X16" s="28"/>
    </row>
    <row r="17" spans="1:24" s="1" customFormat="1" ht="13.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37</v>
      </c>
      <c r="M17" s="24"/>
      <c r="N17" s="24" t="s">
        <v>47</v>
      </c>
      <c r="O17" s="24"/>
      <c r="P17" s="26" t="s">
        <v>41</v>
      </c>
      <c r="Q17" s="26"/>
      <c r="R17" s="26"/>
      <c r="S17" s="25">
        <f>-126.72</f>
        <v>-126.72</v>
      </c>
      <c r="T17" s="25"/>
      <c r="U17" s="25"/>
      <c r="V17" s="25"/>
      <c r="W17" s="28" t="s">
        <v>41</v>
      </c>
      <c r="X17" s="28"/>
    </row>
    <row r="18" spans="1:24" s="1" customFormat="1" ht="13.5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37</v>
      </c>
      <c r="M18" s="24"/>
      <c r="N18" s="24" t="s">
        <v>49</v>
      </c>
      <c r="O18" s="24"/>
      <c r="P18" s="25">
        <f>45000</f>
        <v>45000</v>
      </c>
      <c r="Q18" s="25"/>
      <c r="R18" s="25"/>
      <c r="S18" s="26" t="s">
        <v>41</v>
      </c>
      <c r="T18" s="26"/>
      <c r="U18" s="26"/>
      <c r="V18" s="26"/>
      <c r="W18" s="27">
        <f>45000</f>
        <v>45000</v>
      </c>
      <c r="X18" s="27"/>
    </row>
    <row r="19" spans="1:24" s="1" customFormat="1" ht="13.5" customHeight="1">
      <c r="A19" s="23" t="s">
        <v>48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37</v>
      </c>
      <c r="M19" s="24"/>
      <c r="N19" s="24" t="s">
        <v>50</v>
      </c>
      <c r="O19" s="24"/>
      <c r="P19" s="26" t="s">
        <v>41</v>
      </c>
      <c r="Q19" s="26"/>
      <c r="R19" s="26"/>
      <c r="S19" s="25">
        <f>26578.09</f>
        <v>26578.09</v>
      </c>
      <c r="T19" s="25"/>
      <c r="U19" s="25"/>
      <c r="V19" s="25"/>
      <c r="W19" s="28" t="s">
        <v>41</v>
      </c>
      <c r="X19" s="28"/>
    </row>
    <row r="20" spans="1:24" s="1" customFormat="1" ht="24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37</v>
      </c>
      <c r="M20" s="24"/>
      <c r="N20" s="24" t="s">
        <v>52</v>
      </c>
      <c r="O20" s="24"/>
      <c r="P20" s="25">
        <f>85000</f>
        <v>85000</v>
      </c>
      <c r="Q20" s="25"/>
      <c r="R20" s="25"/>
      <c r="S20" s="26" t="s">
        <v>41</v>
      </c>
      <c r="T20" s="26"/>
      <c r="U20" s="26"/>
      <c r="V20" s="26"/>
      <c r="W20" s="27">
        <f>85000</f>
        <v>85000</v>
      </c>
      <c r="X20" s="27"/>
    </row>
    <row r="21" spans="1:24" s="1" customFormat="1" ht="33.75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37</v>
      </c>
      <c r="M21" s="24"/>
      <c r="N21" s="24" t="s">
        <v>54</v>
      </c>
      <c r="O21" s="24"/>
      <c r="P21" s="26" t="s">
        <v>41</v>
      </c>
      <c r="Q21" s="26"/>
      <c r="R21" s="26"/>
      <c r="S21" s="25">
        <f>4485.73</f>
        <v>4485.73</v>
      </c>
      <c r="T21" s="25"/>
      <c r="U21" s="25"/>
      <c r="V21" s="25"/>
      <c r="W21" s="28" t="s">
        <v>41</v>
      </c>
      <c r="X21" s="28"/>
    </row>
    <row r="22" spans="1:24" s="1" customFormat="1" ht="24" customHeight="1">
      <c r="A22" s="23" t="s">
        <v>55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37</v>
      </c>
      <c r="M22" s="24"/>
      <c r="N22" s="24" t="s">
        <v>56</v>
      </c>
      <c r="O22" s="24"/>
      <c r="P22" s="25">
        <f>33000</f>
        <v>33000</v>
      </c>
      <c r="Q22" s="25"/>
      <c r="R22" s="25"/>
      <c r="S22" s="26" t="s">
        <v>41</v>
      </c>
      <c r="T22" s="26"/>
      <c r="U22" s="26"/>
      <c r="V22" s="26"/>
      <c r="W22" s="27">
        <f>33000</f>
        <v>33000</v>
      </c>
      <c r="X22" s="27"/>
    </row>
    <row r="23" spans="1:24" s="1" customFormat="1" ht="24" customHeight="1">
      <c r="A23" s="23" t="s">
        <v>57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37</v>
      </c>
      <c r="M23" s="24"/>
      <c r="N23" s="24" t="s">
        <v>58</v>
      </c>
      <c r="O23" s="24"/>
      <c r="P23" s="26" t="s">
        <v>41</v>
      </c>
      <c r="Q23" s="26"/>
      <c r="R23" s="26"/>
      <c r="S23" s="25">
        <f>1730.38</f>
        <v>1730.38</v>
      </c>
      <c r="T23" s="25"/>
      <c r="U23" s="25"/>
      <c r="V23" s="25"/>
      <c r="W23" s="28" t="s">
        <v>41</v>
      </c>
      <c r="X23" s="28"/>
    </row>
    <row r="24" spans="1:24" s="1" customFormat="1" ht="24" customHeight="1">
      <c r="A24" s="23" t="s">
        <v>59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37</v>
      </c>
      <c r="M24" s="24"/>
      <c r="N24" s="24" t="s">
        <v>60</v>
      </c>
      <c r="O24" s="24"/>
      <c r="P24" s="25">
        <f>230000</f>
        <v>230000</v>
      </c>
      <c r="Q24" s="25"/>
      <c r="R24" s="25"/>
      <c r="S24" s="26" t="s">
        <v>41</v>
      </c>
      <c r="T24" s="26"/>
      <c r="U24" s="26"/>
      <c r="V24" s="26"/>
      <c r="W24" s="27">
        <f>230000</f>
        <v>230000</v>
      </c>
      <c r="X24" s="27"/>
    </row>
    <row r="25" spans="1:24" s="1" customFormat="1" ht="24" customHeight="1">
      <c r="A25" s="23" t="s">
        <v>61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37</v>
      </c>
      <c r="M25" s="24"/>
      <c r="N25" s="24" t="s">
        <v>62</v>
      </c>
      <c r="O25" s="24"/>
      <c r="P25" s="26" t="s">
        <v>41</v>
      </c>
      <c r="Q25" s="26"/>
      <c r="R25" s="26"/>
      <c r="S25" s="25">
        <f>2635.67</f>
        <v>2635.67</v>
      </c>
      <c r="T25" s="25"/>
      <c r="U25" s="25"/>
      <c r="V25" s="25"/>
      <c r="W25" s="28" t="s">
        <v>41</v>
      </c>
      <c r="X25" s="28"/>
    </row>
    <row r="26" spans="1:24" s="1" customFormat="1" ht="24" customHeight="1">
      <c r="A26" s="23" t="s">
        <v>61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37</v>
      </c>
      <c r="M26" s="24"/>
      <c r="N26" s="24" t="s">
        <v>63</v>
      </c>
      <c r="O26" s="24"/>
      <c r="P26" s="26" t="s">
        <v>41</v>
      </c>
      <c r="Q26" s="26"/>
      <c r="R26" s="26"/>
      <c r="S26" s="25">
        <f>-38.87</f>
        <v>-38.87</v>
      </c>
      <c r="T26" s="25"/>
      <c r="U26" s="25"/>
      <c r="V26" s="25"/>
      <c r="W26" s="28" t="s">
        <v>41</v>
      </c>
      <c r="X26" s="28"/>
    </row>
    <row r="27" spans="1:24" s="1" customFormat="1" ht="45" customHeight="1">
      <c r="A27" s="23" t="s">
        <v>64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37</v>
      </c>
      <c r="M27" s="24"/>
      <c r="N27" s="24" t="s">
        <v>65</v>
      </c>
      <c r="O27" s="24"/>
      <c r="P27" s="25">
        <f>8000</f>
        <v>8000</v>
      </c>
      <c r="Q27" s="25"/>
      <c r="R27" s="25"/>
      <c r="S27" s="26" t="s">
        <v>41</v>
      </c>
      <c r="T27" s="26"/>
      <c r="U27" s="26"/>
      <c r="V27" s="26"/>
      <c r="W27" s="27">
        <f>8000</f>
        <v>8000</v>
      </c>
      <c r="X27" s="27"/>
    </row>
    <row r="28" spans="1:24" s="1" customFormat="1" ht="45" customHeight="1">
      <c r="A28" s="23" t="s">
        <v>64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37</v>
      </c>
      <c r="M28" s="24"/>
      <c r="N28" s="24" t="s">
        <v>66</v>
      </c>
      <c r="O28" s="24"/>
      <c r="P28" s="26" t="s">
        <v>41</v>
      </c>
      <c r="Q28" s="26"/>
      <c r="R28" s="26"/>
      <c r="S28" s="25">
        <f>2800</f>
        <v>2800</v>
      </c>
      <c r="T28" s="25"/>
      <c r="U28" s="25"/>
      <c r="V28" s="25"/>
      <c r="W28" s="28" t="s">
        <v>41</v>
      </c>
      <c r="X28" s="28"/>
    </row>
    <row r="29" spans="1:24" s="1" customFormat="1" ht="33.75" customHeight="1">
      <c r="A29" s="23" t="s">
        <v>67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37</v>
      </c>
      <c r="M29" s="24"/>
      <c r="N29" s="24" t="s">
        <v>68</v>
      </c>
      <c r="O29" s="24"/>
      <c r="P29" s="25">
        <f>12100</f>
        <v>12100</v>
      </c>
      <c r="Q29" s="25"/>
      <c r="R29" s="25"/>
      <c r="S29" s="25">
        <f>4040</f>
        <v>4040</v>
      </c>
      <c r="T29" s="25"/>
      <c r="U29" s="25"/>
      <c r="V29" s="25"/>
      <c r="W29" s="27">
        <f>8060</f>
        <v>8060</v>
      </c>
      <c r="X29" s="27"/>
    </row>
    <row r="30" spans="1:24" s="1" customFormat="1" ht="24" customHeight="1">
      <c r="A30" s="23" t="s">
        <v>69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37</v>
      </c>
      <c r="M30" s="24"/>
      <c r="N30" s="24" t="s">
        <v>70</v>
      </c>
      <c r="O30" s="24"/>
      <c r="P30" s="25">
        <f>3470300</f>
        <v>3470300</v>
      </c>
      <c r="Q30" s="25"/>
      <c r="R30" s="25"/>
      <c r="S30" s="25">
        <f>1488130</f>
        <v>1488130</v>
      </c>
      <c r="T30" s="25"/>
      <c r="U30" s="25"/>
      <c r="V30" s="25"/>
      <c r="W30" s="27">
        <f>1982170</f>
        <v>1982170</v>
      </c>
      <c r="X30" s="27"/>
    </row>
    <row r="31" spans="1:24" s="1" customFormat="1" ht="13.5" customHeight="1">
      <c r="A31" s="23" t="s">
        <v>71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37</v>
      </c>
      <c r="M31" s="24"/>
      <c r="N31" s="24" t="s">
        <v>72</v>
      </c>
      <c r="O31" s="24"/>
      <c r="P31" s="25">
        <f>1000000</f>
        <v>1000000</v>
      </c>
      <c r="Q31" s="25"/>
      <c r="R31" s="25"/>
      <c r="S31" s="25">
        <f>300000</f>
        <v>300000</v>
      </c>
      <c r="T31" s="25"/>
      <c r="U31" s="25"/>
      <c r="V31" s="25"/>
      <c r="W31" s="27">
        <f>700000</f>
        <v>700000</v>
      </c>
      <c r="X31" s="27"/>
    </row>
    <row r="32" spans="1:24" s="1" customFormat="1" ht="24" customHeight="1">
      <c r="A32" s="23" t="s">
        <v>73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37</v>
      </c>
      <c r="M32" s="24"/>
      <c r="N32" s="24" t="s">
        <v>74</v>
      </c>
      <c r="O32" s="24"/>
      <c r="P32" s="25">
        <f>11400</f>
        <v>11400</v>
      </c>
      <c r="Q32" s="25"/>
      <c r="R32" s="25"/>
      <c r="S32" s="25">
        <f>11400</f>
        <v>11400</v>
      </c>
      <c r="T32" s="25"/>
      <c r="U32" s="25"/>
      <c r="V32" s="25"/>
      <c r="W32" s="27">
        <f>0</f>
        <v>0</v>
      </c>
      <c r="X32" s="27"/>
    </row>
    <row r="33" spans="1:24" s="1" customFormat="1" ht="33.75" customHeight="1">
      <c r="A33" s="23" t="s">
        <v>75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37</v>
      </c>
      <c r="M33" s="24"/>
      <c r="N33" s="24" t="s">
        <v>76</v>
      </c>
      <c r="O33" s="24"/>
      <c r="P33" s="25">
        <f>164800</f>
        <v>164800</v>
      </c>
      <c r="Q33" s="25"/>
      <c r="R33" s="25"/>
      <c r="S33" s="25">
        <f>52483.71</f>
        <v>52483.71</v>
      </c>
      <c r="T33" s="25"/>
      <c r="U33" s="25"/>
      <c r="V33" s="25"/>
      <c r="W33" s="27">
        <f>112316.29</f>
        <v>112316.29</v>
      </c>
      <c r="X33" s="27"/>
    </row>
    <row r="34" spans="1:24" s="1" customFormat="1" ht="45" customHeight="1">
      <c r="A34" s="23" t="s">
        <v>77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37</v>
      </c>
      <c r="M34" s="24"/>
      <c r="N34" s="24" t="s">
        <v>78</v>
      </c>
      <c r="O34" s="24"/>
      <c r="P34" s="25">
        <f>717210</f>
        <v>717210</v>
      </c>
      <c r="Q34" s="25"/>
      <c r="R34" s="25"/>
      <c r="S34" s="25">
        <f>100000</f>
        <v>100000</v>
      </c>
      <c r="T34" s="25"/>
      <c r="U34" s="25"/>
      <c r="V34" s="25"/>
      <c r="W34" s="27">
        <f>617210</f>
        <v>617210</v>
      </c>
      <c r="X34" s="27"/>
    </row>
    <row r="35" spans="1:24" s="1" customFormat="1" ht="24" customHeight="1">
      <c r="A35" s="23" t="s">
        <v>79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37</v>
      </c>
      <c r="M35" s="24"/>
      <c r="N35" s="24" t="s">
        <v>80</v>
      </c>
      <c r="O35" s="24"/>
      <c r="P35" s="25">
        <f>679000</f>
        <v>679000</v>
      </c>
      <c r="Q35" s="25"/>
      <c r="R35" s="25"/>
      <c r="S35" s="25">
        <f>679000</f>
        <v>679000</v>
      </c>
      <c r="T35" s="25"/>
      <c r="U35" s="25"/>
      <c r="V35" s="25"/>
      <c r="W35" s="27">
        <f>0</f>
        <v>0</v>
      </c>
      <c r="X35" s="27"/>
    </row>
    <row r="36" spans="1:24" s="1" customFormat="1" ht="33.75" customHeight="1">
      <c r="A36" s="23" t="s">
        <v>81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37</v>
      </c>
      <c r="M36" s="24"/>
      <c r="N36" s="24" t="s">
        <v>82</v>
      </c>
      <c r="O36" s="24"/>
      <c r="P36" s="25">
        <f>-3887.17</f>
        <v>-3887.17</v>
      </c>
      <c r="Q36" s="25"/>
      <c r="R36" s="25"/>
      <c r="S36" s="25">
        <f>-3887.17</f>
        <v>-3887.17</v>
      </c>
      <c r="T36" s="25"/>
      <c r="U36" s="25"/>
      <c r="V36" s="25"/>
      <c r="W36" s="27">
        <f>0</f>
        <v>0</v>
      </c>
      <c r="X36" s="27"/>
    </row>
    <row r="37" spans="1:24" s="1" customFormat="1" ht="13.5" customHeight="1">
      <c r="A37" s="29" t="s">
        <v>18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1:24" s="1" customFormat="1" ht="13.5" customHeight="1">
      <c r="A38" s="12" t="s">
        <v>83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" customFormat="1" ht="34.5" customHeight="1">
      <c r="A39" s="13" t="s">
        <v>24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 t="s">
        <v>25</v>
      </c>
      <c r="M39" s="13"/>
      <c r="N39" s="13" t="s">
        <v>84</v>
      </c>
      <c r="O39" s="13"/>
      <c r="P39" s="14" t="s">
        <v>27</v>
      </c>
      <c r="Q39" s="14"/>
      <c r="R39" s="14"/>
      <c r="S39" s="14" t="s">
        <v>28</v>
      </c>
      <c r="T39" s="14"/>
      <c r="U39" s="14"/>
      <c r="V39" s="14"/>
      <c r="W39" s="15" t="s">
        <v>29</v>
      </c>
      <c r="X39" s="15"/>
    </row>
    <row r="40" spans="1:24" s="1" customFormat="1" ht="13.5" customHeight="1">
      <c r="A40" s="16" t="s">
        <v>30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 t="s">
        <v>31</v>
      </c>
      <c r="M40" s="16"/>
      <c r="N40" s="16" t="s">
        <v>32</v>
      </c>
      <c r="O40" s="16"/>
      <c r="P40" s="17" t="s">
        <v>33</v>
      </c>
      <c r="Q40" s="17"/>
      <c r="R40" s="17"/>
      <c r="S40" s="17" t="s">
        <v>34</v>
      </c>
      <c r="T40" s="17"/>
      <c r="U40" s="17"/>
      <c r="V40" s="17"/>
      <c r="W40" s="18" t="s">
        <v>35</v>
      </c>
      <c r="X40" s="18"/>
    </row>
    <row r="41" spans="1:24" s="1" customFormat="1" ht="13.5" customHeight="1">
      <c r="A41" s="19" t="s">
        <v>85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 t="s">
        <v>86</v>
      </c>
      <c r="M41" s="20"/>
      <c r="N41" s="20" t="s">
        <v>38</v>
      </c>
      <c r="O41" s="20"/>
      <c r="P41" s="21">
        <f>6855687.98</f>
        <v>6855687.98</v>
      </c>
      <c r="Q41" s="21"/>
      <c r="R41" s="21"/>
      <c r="S41" s="21">
        <f>1930249.22</f>
        <v>1930249.22</v>
      </c>
      <c r="T41" s="21"/>
      <c r="U41" s="21"/>
      <c r="V41" s="21"/>
      <c r="W41" s="22">
        <f>4925438.76</f>
        <v>4925438.76</v>
      </c>
      <c r="X41" s="22"/>
    </row>
    <row r="42" spans="1:24" s="1" customFormat="1" ht="13.5" customHeight="1">
      <c r="A42" s="30" t="s">
        <v>87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86</v>
      </c>
      <c r="M42" s="31"/>
      <c r="N42" s="31" t="s">
        <v>88</v>
      </c>
      <c r="O42" s="31"/>
      <c r="P42" s="32">
        <f>406222</f>
        <v>406222</v>
      </c>
      <c r="Q42" s="32"/>
      <c r="R42" s="32"/>
      <c r="S42" s="32">
        <f>129132.64</f>
        <v>129132.64</v>
      </c>
      <c r="T42" s="32"/>
      <c r="U42" s="32"/>
      <c r="V42" s="32"/>
      <c r="W42" s="33">
        <f>277089.36</f>
        <v>277089.36</v>
      </c>
      <c r="X42" s="33"/>
    </row>
    <row r="43" spans="1:24" s="1" customFormat="1" ht="33.75" customHeight="1">
      <c r="A43" s="30" t="s">
        <v>89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86</v>
      </c>
      <c r="M43" s="31"/>
      <c r="N43" s="31" t="s">
        <v>90</v>
      </c>
      <c r="O43" s="31"/>
      <c r="P43" s="32">
        <f>122679</f>
        <v>122679</v>
      </c>
      <c r="Q43" s="32"/>
      <c r="R43" s="32"/>
      <c r="S43" s="32">
        <f>38998.07</f>
        <v>38998.07</v>
      </c>
      <c r="T43" s="32"/>
      <c r="U43" s="32"/>
      <c r="V43" s="32"/>
      <c r="W43" s="33">
        <f>83680.93</f>
        <v>83680.93</v>
      </c>
      <c r="X43" s="33"/>
    </row>
    <row r="44" spans="1:24" s="1" customFormat="1" ht="13.5" customHeight="1">
      <c r="A44" s="30" t="s">
        <v>87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86</v>
      </c>
      <c r="M44" s="31"/>
      <c r="N44" s="31" t="s">
        <v>91</v>
      </c>
      <c r="O44" s="31"/>
      <c r="P44" s="32">
        <f>1081597</f>
        <v>1081597</v>
      </c>
      <c r="Q44" s="32"/>
      <c r="R44" s="32"/>
      <c r="S44" s="32">
        <f>352905.13</f>
        <v>352905.13</v>
      </c>
      <c r="T44" s="32"/>
      <c r="U44" s="32"/>
      <c r="V44" s="32"/>
      <c r="W44" s="33">
        <f>728691.87</f>
        <v>728691.87</v>
      </c>
      <c r="X44" s="33"/>
    </row>
    <row r="45" spans="1:24" s="1" customFormat="1" ht="33.75" customHeight="1">
      <c r="A45" s="30" t="s">
        <v>89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86</v>
      </c>
      <c r="M45" s="31"/>
      <c r="N45" s="31" t="s">
        <v>92</v>
      </c>
      <c r="O45" s="31"/>
      <c r="P45" s="32">
        <f>417926</f>
        <v>417926</v>
      </c>
      <c r="Q45" s="32"/>
      <c r="R45" s="32"/>
      <c r="S45" s="32">
        <f>88703.25</f>
        <v>88703.25</v>
      </c>
      <c r="T45" s="32"/>
      <c r="U45" s="32"/>
      <c r="V45" s="32"/>
      <c r="W45" s="33">
        <f>329222.75</f>
        <v>329222.75</v>
      </c>
      <c r="X45" s="33"/>
    </row>
    <row r="46" spans="1:24" s="1" customFormat="1" ht="13.5" customHeight="1">
      <c r="A46" s="30" t="s">
        <v>87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86</v>
      </c>
      <c r="M46" s="31"/>
      <c r="N46" s="31" t="s">
        <v>93</v>
      </c>
      <c r="O46" s="31"/>
      <c r="P46" s="32">
        <f>188544</f>
        <v>188544</v>
      </c>
      <c r="Q46" s="32"/>
      <c r="R46" s="32"/>
      <c r="S46" s="32">
        <f>188544</f>
        <v>188544</v>
      </c>
      <c r="T46" s="32"/>
      <c r="U46" s="32"/>
      <c r="V46" s="32"/>
      <c r="W46" s="33">
        <f>0</f>
        <v>0</v>
      </c>
      <c r="X46" s="33"/>
    </row>
    <row r="47" spans="1:24" s="1" customFormat="1" ht="33.75" customHeight="1">
      <c r="A47" s="30" t="s">
        <v>89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86</v>
      </c>
      <c r="M47" s="31"/>
      <c r="N47" s="31" t="s">
        <v>94</v>
      </c>
      <c r="O47" s="31"/>
      <c r="P47" s="32">
        <f>81576</f>
        <v>81576</v>
      </c>
      <c r="Q47" s="32"/>
      <c r="R47" s="32"/>
      <c r="S47" s="32">
        <f>74995.58</f>
        <v>74995.58</v>
      </c>
      <c r="T47" s="32"/>
      <c r="U47" s="32"/>
      <c r="V47" s="32"/>
      <c r="W47" s="33">
        <f>6580.42</f>
        <v>6580.42</v>
      </c>
      <c r="X47" s="33"/>
    </row>
    <row r="48" spans="1:24" s="1" customFormat="1" ht="13.5" customHeight="1">
      <c r="A48" s="30" t="s">
        <v>95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86</v>
      </c>
      <c r="M48" s="31"/>
      <c r="N48" s="31" t="s">
        <v>96</v>
      </c>
      <c r="O48" s="31"/>
      <c r="P48" s="32">
        <f>1000</f>
        <v>1000</v>
      </c>
      <c r="Q48" s="32"/>
      <c r="R48" s="32"/>
      <c r="S48" s="34" t="s">
        <v>41</v>
      </c>
      <c r="T48" s="34"/>
      <c r="U48" s="34"/>
      <c r="V48" s="34"/>
      <c r="W48" s="33">
        <f>1000</f>
        <v>1000</v>
      </c>
      <c r="X48" s="33"/>
    </row>
    <row r="49" spans="1:24" s="1" customFormat="1" ht="13.5" customHeight="1">
      <c r="A49" s="30" t="s">
        <v>97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86</v>
      </c>
      <c r="M49" s="31"/>
      <c r="N49" s="31" t="s">
        <v>98</v>
      </c>
      <c r="O49" s="31"/>
      <c r="P49" s="32">
        <f>4500</f>
        <v>4500</v>
      </c>
      <c r="Q49" s="32"/>
      <c r="R49" s="32"/>
      <c r="S49" s="34" t="s">
        <v>41</v>
      </c>
      <c r="T49" s="34"/>
      <c r="U49" s="34"/>
      <c r="V49" s="34"/>
      <c r="W49" s="33">
        <f>4500</f>
        <v>4500</v>
      </c>
      <c r="X49" s="33"/>
    </row>
    <row r="50" spans="1:24" s="1" customFormat="1" ht="24" customHeight="1">
      <c r="A50" s="30" t="s">
        <v>99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86</v>
      </c>
      <c r="M50" s="31"/>
      <c r="N50" s="31" t="s">
        <v>100</v>
      </c>
      <c r="O50" s="31"/>
      <c r="P50" s="32">
        <f>105990</f>
        <v>105990</v>
      </c>
      <c r="Q50" s="32"/>
      <c r="R50" s="32"/>
      <c r="S50" s="32">
        <f>29073.34</f>
        <v>29073.34</v>
      </c>
      <c r="T50" s="32"/>
      <c r="U50" s="32"/>
      <c r="V50" s="32"/>
      <c r="W50" s="33">
        <f>76916.66</f>
        <v>76916.66</v>
      </c>
      <c r="X50" s="33"/>
    </row>
    <row r="51" spans="1:24" s="1" customFormat="1" ht="13.5" customHeight="1">
      <c r="A51" s="30" t="s">
        <v>101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86</v>
      </c>
      <c r="M51" s="31"/>
      <c r="N51" s="31" t="s">
        <v>102</v>
      </c>
      <c r="O51" s="31"/>
      <c r="P51" s="32">
        <f>64000</f>
        <v>64000</v>
      </c>
      <c r="Q51" s="32"/>
      <c r="R51" s="32"/>
      <c r="S51" s="32">
        <f>4800</f>
        <v>4800</v>
      </c>
      <c r="T51" s="32"/>
      <c r="U51" s="32"/>
      <c r="V51" s="32"/>
      <c r="W51" s="33">
        <f>59200</f>
        <v>59200</v>
      </c>
      <c r="X51" s="33"/>
    </row>
    <row r="52" spans="1:24" s="1" customFormat="1" ht="13.5" customHeight="1">
      <c r="A52" s="30" t="s">
        <v>103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86</v>
      </c>
      <c r="M52" s="31"/>
      <c r="N52" s="31" t="s">
        <v>104</v>
      </c>
      <c r="O52" s="31"/>
      <c r="P52" s="32">
        <f>20000</f>
        <v>20000</v>
      </c>
      <c r="Q52" s="32"/>
      <c r="R52" s="32"/>
      <c r="S52" s="32">
        <f>1888.48</f>
        <v>1888.48</v>
      </c>
      <c r="T52" s="32"/>
      <c r="U52" s="32"/>
      <c r="V52" s="32"/>
      <c r="W52" s="33">
        <f>18111.52</f>
        <v>18111.52</v>
      </c>
      <c r="X52" s="33"/>
    </row>
    <row r="53" spans="1:24" s="1" customFormat="1" ht="13.5" customHeight="1">
      <c r="A53" s="30" t="s">
        <v>105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86</v>
      </c>
      <c r="M53" s="31"/>
      <c r="N53" s="31" t="s">
        <v>106</v>
      </c>
      <c r="O53" s="31"/>
      <c r="P53" s="32">
        <f>18000</f>
        <v>18000</v>
      </c>
      <c r="Q53" s="32"/>
      <c r="R53" s="32"/>
      <c r="S53" s="34" t="s">
        <v>41</v>
      </c>
      <c r="T53" s="34"/>
      <c r="U53" s="34"/>
      <c r="V53" s="34"/>
      <c r="W53" s="33">
        <f>18000</f>
        <v>18000</v>
      </c>
      <c r="X53" s="33"/>
    </row>
    <row r="54" spans="1:24" s="1" customFormat="1" ht="13.5" customHeight="1">
      <c r="A54" s="30" t="s">
        <v>107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86</v>
      </c>
      <c r="M54" s="31"/>
      <c r="N54" s="31" t="s">
        <v>108</v>
      </c>
      <c r="O54" s="31"/>
      <c r="P54" s="32">
        <f>5802.77</f>
        <v>5802.77</v>
      </c>
      <c r="Q54" s="32"/>
      <c r="R54" s="32"/>
      <c r="S54" s="34" t="s">
        <v>41</v>
      </c>
      <c r="T54" s="34"/>
      <c r="U54" s="34"/>
      <c r="V54" s="34"/>
      <c r="W54" s="33">
        <f>5802.77</f>
        <v>5802.77</v>
      </c>
      <c r="X54" s="33"/>
    </row>
    <row r="55" spans="1:24" s="1" customFormat="1" ht="13.5" customHeight="1">
      <c r="A55" s="30" t="s">
        <v>109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86</v>
      </c>
      <c r="M55" s="31"/>
      <c r="N55" s="31" t="s">
        <v>110</v>
      </c>
      <c r="O55" s="31"/>
      <c r="P55" s="32">
        <f>454.25</f>
        <v>454.25</v>
      </c>
      <c r="Q55" s="32"/>
      <c r="R55" s="32"/>
      <c r="S55" s="32">
        <f>454.25</f>
        <v>454.25</v>
      </c>
      <c r="T55" s="32"/>
      <c r="U55" s="32"/>
      <c r="V55" s="32"/>
      <c r="W55" s="33">
        <f>0</f>
        <v>0</v>
      </c>
      <c r="X55" s="33"/>
    </row>
    <row r="56" spans="1:24" s="1" customFormat="1" ht="13.5" customHeight="1">
      <c r="A56" s="30" t="s">
        <v>101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86</v>
      </c>
      <c r="M56" s="31"/>
      <c r="N56" s="31" t="s">
        <v>111</v>
      </c>
      <c r="O56" s="31"/>
      <c r="P56" s="32">
        <f>11400</f>
        <v>11400</v>
      </c>
      <c r="Q56" s="32"/>
      <c r="R56" s="32"/>
      <c r="S56" s="34" t="s">
        <v>41</v>
      </c>
      <c r="T56" s="34"/>
      <c r="U56" s="34"/>
      <c r="V56" s="34"/>
      <c r="W56" s="33">
        <f>11400</f>
        <v>11400</v>
      </c>
      <c r="X56" s="33"/>
    </row>
    <row r="57" spans="1:24" s="1" customFormat="1" ht="13.5" customHeight="1">
      <c r="A57" s="30" t="s">
        <v>87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86</v>
      </c>
      <c r="M57" s="31"/>
      <c r="N57" s="31" t="s">
        <v>112</v>
      </c>
      <c r="O57" s="31"/>
      <c r="P57" s="32">
        <f>122038</f>
        <v>122038</v>
      </c>
      <c r="Q57" s="32"/>
      <c r="R57" s="32"/>
      <c r="S57" s="32">
        <f>36382.08</f>
        <v>36382.08</v>
      </c>
      <c r="T57" s="32"/>
      <c r="U57" s="32"/>
      <c r="V57" s="32"/>
      <c r="W57" s="33">
        <f>85655.92</f>
        <v>85655.92</v>
      </c>
      <c r="X57" s="33"/>
    </row>
    <row r="58" spans="1:24" s="1" customFormat="1" ht="33.75" customHeight="1">
      <c r="A58" s="30" t="s">
        <v>89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86</v>
      </c>
      <c r="M58" s="31"/>
      <c r="N58" s="31" t="s">
        <v>113</v>
      </c>
      <c r="O58" s="31"/>
      <c r="P58" s="32">
        <f>32962</f>
        <v>32962</v>
      </c>
      <c r="Q58" s="32"/>
      <c r="R58" s="32"/>
      <c r="S58" s="32">
        <f>16101.63</f>
        <v>16101.63</v>
      </c>
      <c r="T58" s="32"/>
      <c r="U58" s="32"/>
      <c r="V58" s="32"/>
      <c r="W58" s="33">
        <f>16860.37</f>
        <v>16860.37</v>
      </c>
      <c r="X58" s="33"/>
    </row>
    <row r="59" spans="1:24" s="1" customFormat="1" ht="13.5" customHeight="1">
      <c r="A59" s="30" t="s">
        <v>101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86</v>
      </c>
      <c r="M59" s="31"/>
      <c r="N59" s="31" t="s">
        <v>114</v>
      </c>
      <c r="O59" s="31"/>
      <c r="P59" s="32">
        <f>9800</f>
        <v>9800</v>
      </c>
      <c r="Q59" s="32"/>
      <c r="R59" s="32"/>
      <c r="S59" s="34" t="s">
        <v>41</v>
      </c>
      <c r="T59" s="34"/>
      <c r="U59" s="34"/>
      <c r="V59" s="34"/>
      <c r="W59" s="33">
        <f>9800</f>
        <v>9800</v>
      </c>
      <c r="X59" s="33"/>
    </row>
    <row r="60" spans="1:24" s="1" customFormat="1" ht="13.5" customHeight="1">
      <c r="A60" s="30" t="s">
        <v>101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86</v>
      </c>
      <c r="M60" s="31"/>
      <c r="N60" s="31" t="s">
        <v>115</v>
      </c>
      <c r="O60" s="31"/>
      <c r="P60" s="32">
        <f>17500</f>
        <v>17500</v>
      </c>
      <c r="Q60" s="32"/>
      <c r="R60" s="32"/>
      <c r="S60" s="34" t="s">
        <v>41</v>
      </c>
      <c r="T60" s="34"/>
      <c r="U60" s="34"/>
      <c r="V60" s="34"/>
      <c r="W60" s="33">
        <f>17500</f>
        <v>17500</v>
      </c>
      <c r="X60" s="33"/>
    </row>
    <row r="61" spans="1:24" s="1" customFormat="1" ht="13.5" customHeight="1">
      <c r="A61" s="30" t="s">
        <v>101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86</v>
      </c>
      <c r="M61" s="31"/>
      <c r="N61" s="31" t="s">
        <v>116</v>
      </c>
      <c r="O61" s="31"/>
      <c r="P61" s="32">
        <f>637210</f>
        <v>637210</v>
      </c>
      <c r="Q61" s="32"/>
      <c r="R61" s="32"/>
      <c r="S61" s="32">
        <f>51909</f>
        <v>51909</v>
      </c>
      <c r="T61" s="32"/>
      <c r="U61" s="32"/>
      <c r="V61" s="32"/>
      <c r="W61" s="33">
        <f>585301</f>
        <v>585301</v>
      </c>
      <c r="X61" s="33"/>
    </row>
    <row r="62" spans="1:24" s="1" customFormat="1" ht="13.5" customHeight="1">
      <c r="A62" s="30" t="s">
        <v>103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86</v>
      </c>
      <c r="M62" s="31"/>
      <c r="N62" s="31" t="s">
        <v>117</v>
      </c>
      <c r="O62" s="31"/>
      <c r="P62" s="32">
        <f>80000</f>
        <v>80000</v>
      </c>
      <c r="Q62" s="32"/>
      <c r="R62" s="32"/>
      <c r="S62" s="32">
        <f>26173.98</f>
        <v>26173.98</v>
      </c>
      <c r="T62" s="32"/>
      <c r="U62" s="32"/>
      <c r="V62" s="32"/>
      <c r="W62" s="33">
        <f>53826.02</f>
        <v>53826.02</v>
      </c>
      <c r="X62" s="33"/>
    </row>
    <row r="63" spans="1:24" s="1" customFormat="1" ht="13.5" customHeight="1">
      <c r="A63" s="30" t="s">
        <v>95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86</v>
      </c>
      <c r="M63" s="31"/>
      <c r="N63" s="31" t="s">
        <v>118</v>
      </c>
      <c r="O63" s="31"/>
      <c r="P63" s="32">
        <f>1000</f>
        <v>1000</v>
      </c>
      <c r="Q63" s="32"/>
      <c r="R63" s="32"/>
      <c r="S63" s="34" t="s">
        <v>41</v>
      </c>
      <c r="T63" s="34"/>
      <c r="U63" s="34"/>
      <c r="V63" s="34"/>
      <c r="W63" s="33">
        <f>1000</f>
        <v>1000</v>
      </c>
      <c r="X63" s="33"/>
    </row>
    <row r="64" spans="1:24" s="1" customFormat="1" ht="13.5" customHeight="1">
      <c r="A64" s="30" t="s">
        <v>101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86</v>
      </c>
      <c r="M64" s="31"/>
      <c r="N64" s="31" t="s">
        <v>119</v>
      </c>
      <c r="O64" s="31"/>
      <c r="P64" s="32">
        <f>1500</f>
        <v>1500</v>
      </c>
      <c r="Q64" s="32"/>
      <c r="R64" s="32"/>
      <c r="S64" s="34" t="s">
        <v>41</v>
      </c>
      <c r="T64" s="34"/>
      <c r="U64" s="34"/>
      <c r="V64" s="34"/>
      <c r="W64" s="33">
        <f>1500</f>
        <v>1500</v>
      </c>
      <c r="X64" s="33"/>
    </row>
    <row r="65" spans="1:24" s="1" customFormat="1" ht="13.5" customHeight="1">
      <c r="A65" s="30" t="s">
        <v>101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86</v>
      </c>
      <c r="M65" s="31"/>
      <c r="N65" s="31" t="s">
        <v>120</v>
      </c>
      <c r="O65" s="31"/>
      <c r="P65" s="32">
        <f>820600.66</f>
        <v>820600.66</v>
      </c>
      <c r="Q65" s="32"/>
      <c r="R65" s="32"/>
      <c r="S65" s="34" t="s">
        <v>41</v>
      </c>
      <c r="T65" s="34"/>
      <c r="U65" s="34"/>
      <c r="V65" s="34"/>
      <c r="W65" s="33">
        <f>820600.66</f>
        <v>820600.66</v>
      </c>
      <c r="X65" s="33"/>
    </row>
    <row r="66" spans="1:24" s="1" customFormat="1" ht="13.5" customHeight="1">
      <c r="A66" s="30" t="s">
        <v>101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86</v>
      </c>
      <c r="M66" s="31"/>
      <c r="N66" s="31" t="s">
        <v>121</v>
      </c>
      <c r="O66" s="31"/>
      <c r="P66" s="32">
        <f>75000</f>
        <v>75000</v>
      </c>
      <c r="Q66" s="32"/>
      <c r="R66" s="32"/>
      <c r="S66" s="32">
        <f>28000</f>
        <v>28000</v>
      </c>
      <c r="T66" s="32"/>
      <c r="U66" s="32"/>
      <c r="V66" s="32"/>
      <c r="W66" s="33">
        <f>47000</f>
        <v>47000</v>
      </c>
      <c r="X66" s="33"/>
    </row>
    <row r="67" spans="1:24" s="1" customFormat="1" ht="13.5" customHeight="1">
      <c r="A67" s="30" t="s">
        <v>103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86</v>
      </c>
      <c r="M67" s="31"/>
      <c r="N67" s="31" t="s">
        <v>122</v>
      </c>
      <c r="O67" s="31"/>
      <c r="P67" s="32">
        <f>100000</f>
        <v>100000</v>
      </c>
      <c r="Q67" s="32"/>
      <c r="R67" s="32"/>
      <c r="S67" s="32">
        <f>32022.09</f>
        <v>32022.09</v>
      </c>
      <c r="T67" s="32"/>
      <c r="U67" s="32"/>
      <c r="V67" s="32"/>
      <c r="W67" s="33">
        <f>67977.91</f>
        <v>67977.91</v>
      </c>
      <c r="X67" s="33"/>
    </row>
    <row r="68" spans="1:24" s="1" customFormat="1" ht="13.5" customHeight="1">
      <c r="A68" s="30" t="s">
        <v>95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86</v>
      </c>
      <c r="M68" s="31"/>
      <c r="N68" s="31" t="s">
        <v>123</v>
      </c>
      <c r="O68" s="31"/>
      <c r="P68" s="32">
        <f>699518</f>
        <v>699518</v>
      </c>
      <c r="Q68" s="32"/>
      <c r="R68" s="32"/>
      <c r="S68" s="32">
        <f>174880</f>
        <v>174880</v>
      </c>
      <c r="T68" s="32"/>
      <c r="U68" s="32"/>
      <c r="V68" s="32"/>
      <c r="W68" s="33">
        <f>524638</f>
        <v>524638</v>
      </c>
      <c r="X68" s="33"/>
    </row>
    <row r="69" spans="1:24" s="1" customFormat="1" ht="13.5" customHeight="1">
      <c r="A69" s="30" t="s">
        <v>101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86</v>
      </c>
      <c r="M69" s="31"/>
      <c r="N69" s="31" t="s">
        <v>124</v>
      </c>
      <c r="O69" s="31"/>
      <c r="P69" s="32">
        <f>303030.3</f>
        <v>303030.3</v>
      </c>
      <c r="Q69" s="32"/>
      <c r="R69" s="32"/>
      <c r="S69" s="34" t="s">
        <v>41</v>
      </c>
      <c r="T69" s="34"/>
      <c r="U69" s="34"/>
      <c r="V69" s="34"/>
      <c r="W69" s="33">
        <f>303030.3</f>
        <v>303030.3</v>
      </c>
      <c r="X69" s="33"/>
    </row>
    <row r="70" spans="1:24" s="1" customFormat="1" ht="13.5" customHeight="1">
      <c r="A70" s="30" t="s">
        <v>87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86</v>
      </c>
      <c r="M70" s="31"/>
      <c r="N70" s="31" t="s">
        <v>125</v>
      </c>
      <c r="O70" s="31"/>
      <c r="P70" s="32">
        <f>636975</f>
        <v>636975</v>
      </c>
      <c r="Q70" s="32"/>
      <c r="R70" s="32"/>
      <c r="S70" s="32">
        <f>307391.66</f>
        <v>307391.66</v>
      </c>
      <c r="T70" s="32"/>
      <c r="U70" s="32"/>
      <c r="V70" s="32"/>
      <c r="W70" s="33">
        <f>329583.34</f>
        <v>329583.34</v>
      </c>
      <c r="X70" s="33"/>
    </row>
    <row r="71" spans="1:24" s="1" customFormat="1" ht="33.75" customHeight="1">
      <c r="A71" s="30" t="s">
        <v>89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86</v>
      </c>
      <c r="M71" s="31"/>
      <c r="N71" s="31" t="s">
        <v>126</v>
      </c>
      <c r="O71" s="31"/>
      <c r="P71" s="32">
        <f>339983</f>
        <v>339983</v>
      </c>
      <c r="Q71" s="32"/>
      <c r="R71" s="32"/>
      <c r="S71" s="32">
        <f>71920.03</f>
        <v>71920.03</v>
      </c>
      <c r="T71" s="32"/>
      <c r="U71" s="32"/>
      <c r="V71" s="32"/>
      <c r="W71" s="33">
        <f>268062.97</f>
        <v>268062.97</v>
      </c>
      <c r="X71" s="33"/>
    </row>
    <row r="72" spans="1:24" s="1" customFormat="1" ht="13.5" customHeight="1">
      <c r="A72" s="30" t="s">
        <v>101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86</v>
      </c>
      <c r="M72" s="31"/>
      <c r="N72" s="31" t="s">
        <v>127</v>
      </c>
      <c r="O72" s="31"/>
      <c r="P72" s="32">
        <f>40000</f>
        <v>40000</v>
      </c>
      <c r="Q72" s="32"/>
      <c r="R72" s="32"/>
      <c r="S72" s="34" t="s">
        <v>41</v>
      </c>
      <c r="T72" s="34"/>
      <c r="U72" s="34"/>
      <c r="V72" s="34"/>
      <c r="W72" s="33">
        <f>40000</f>
        <v>40000</v>
      </c>
      <c r="X72" s="33"/>
    </row>
    <row r="73" spans="1:24" s="1" customFormat="1" ht="13.5" customHeight="1">
      <c r="A73" s="30" t="s">
        <v>87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86</v>
      </c>
      <c r="M73" s="31"/>
      <c r="N73" s="31" t="s">
        <v>128</v>
      </c>
      <c r="O73" s="31"/>
      <c r="P73" s="32">
        <f>285398</f>
        <v>285398</v>
      </c>
      <c r="Q73" s="32"/>
      <c r="R73" s="32"/>
      <c r="S73" s="32">
        <f>196039.13</f>
        <v>196039.13</v>
      </c>
      <c r="T73" s="32"/>
      <c r="U73" s="32"/>
      <c r="V73" s="32"/>
      <c r="W73" s="33">
        <f>89358.87</f>
        <v>89358.87</v>
      </c>
      <c r="X73" s="33"/>
    </row>
    <row r="74" spans="1:24" s="1" customFormat="1" ht="33.75" customHeight="1">
      <c r="A74" s="30" t="s">
        <v>89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86</v>
      </c>
      <c r="M74" s="31"/>
      <c r="N74" s="31" t="s">
        <v>129</v>
      </c>
      <c r="O74" s="31"/>
      <c r="P74" s="32">
        <f>123482</f>
        <v>123482</v>
      </c>
      <c r="Q74" s="32"/>
      <c r="R74" s="32"/>
      <c r="S74" s="32">
        <f>79934.88</f>
        <v>79934.88</v>
      </c>
      <c r="T74" s="32"/>
      <c r="U74" s="32"/>
      <c r="V74" s="32"/>
      <c r="W74" s="33">
        <f>43547.12</f>
        <v>43547.12</v>
      </c>
      <c r="X74" s="33"/>
    </row>
    <row r="75" spans="1:24" s="1" customFormat="1" ht="15" customHeight="1">
      <c r="A75" s="35" t="s">
        <v>130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6" t="s">
        <v>131</v>
      </c>
      <c r="M75" s="36"/>
      <c r="N75" s="36" t="s">
        <v>38</v>
      </c>
      <c r="O75" s="36"/>
      <c r="P75" s="37">
        <f>-343765.15</f>
        <v>-343765.15</v>
      </c>
      <c r="Q75" s="37"/>
      <c r="R75" s="37"/>
      <c r="S75" s="37">
        <f>746057.09</f>
        <v>746057.09</v>
      </c>
      <c r="T75" s="37"/>
      <c r="U75" s="37"/>
      <c r="V75" s="37"/>
      <c r="W75" s="38" t="s">
        <v>38</v>
      </c>
      <c r="X75" s="38"/>
    </row>
    <row r="76" spans="1:24" s="1" customFormat="1" ht="13.5" customHeight="1">
      <c r="A76" s="7" t="s">
        <v>18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s="1" customFormat="1" ht="13.5" customHeight="1">
      <c r="A77" s="12" t="s">
        <v>132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s="1" customFormat="1" ht="45.75" customHeight="1">
      <c r="A78" s="13" t="s">
        <v>24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 t="s">
        <v>25</v>
      </c>
      <c r="M78" s="13"/>
      <c r="N78" s="13" t="s">
        <v>133</v>
      </c>
      <c r="O78" s="13"/>
      <c r="P78" s="14" t="s">
        <v>27</v>
      </c>
      <c r="Q78" s="14"/>
      <c r="R78" s="14"/>
      <c r="S78" s="14" t="s">
        <v>28</v>
      </c>
      <c r="T78" s="14"/>
      <c r="U78" s="14"/>
      <c r="V78" s="14"/>
      <c r="W78" s="15" t="s">
        <v>29</v>
      </c>
      <c r="X78" s="15"/>
    </row>
    <row r="79" spans="1:24" s="1" customFormat="1" ht="12.75" customHeight="1">
      <c r="A79" s="16" t="s">
        <v>30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 t="s">
        <v>31</v>
      </c>
      <c r="M79" s="16"/>
      <c r="N79" s="16" t="s">
        <v>32</v>
      </c>
      <c r="O79" s="16"/>
      <c r="P79" s="17" t="s">
        <v>33</v>
      </c>
      <c r="Q79" s="17"/>
      <c r="R79" s="17"/>
      <c r="S79" s="17" t="s">
        <v>34</v>
      </c>
      <c r="T79" s="17"/>
      <c r="U79" s="17"/>
      <c r="V79" s="17"/>
      <c r="W79" s="18" t="s">
        <v>35</v>
      </c>
      <c r="X79" s="18"/>
    </row>
    <row r="80" spans="1:24" s="1" customFormat="1" ht="13.5" customHeight="1">
      <c r="A80" s="19" t="s">
        <v>134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20" t="s">
        <v>135</v>
      </c>
      <c r="M80" s="20"/>
      <c r="N80" s="20" t="s">
        <v>38</v>
      </c>
      <c r="O80" s="20"/>
      <c r="P80" s="39">
        <f>343765.15</f>
        <v>343765.15</v>
      </c>
      <c r="Q80" s="39"/>
      <c r="R80" s="39"/>
      <c r="S80" s="40" t="s">
        <v>41</v>
      </c>
      <c r="T80" s="40"/>
      <c r="U80" s="40"/>
      <c r="V80" s="40"/>
      <c r="W80" s="41" t="s">
        <v>38</v>
      </c>
      <c r="X80" s="41"/>
    </row>
    <row r="81" spans="1:24" s="1" customFormat="1" ht="13.5" customHeight="1">
      <c r="A81" s="42" t="s">
        <v>136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3" t="s">
        <v>18</v>
      </c>
      <c r="M81" s="43"/>
      <c r="N81" s="43" t="s">
        <v>18</v>
      </c>
      <c r="O81" s="43"/>
      <c r="P81" s="44" t="s">
        <v>18</v>
      </c>
      <c r="Q81" s="44"/>
      <c r="R81" s="44"/>
      <c r="S81" s="45" t="s">
        <v>18</v>
      </c>
      <c r="T81" s="45"/>
      <c r="U81" s="45"/>
      <c r="V81" s="45"/>
      <c r="W81" s="46" t="s">
        <v>18</v>
      </c>
      <c r="X81" s="46"/>
    </row>
    <row r="82" spans="1:24" s="1" customFormat="1" ht="13.5" customHeight="1">
      <c r="A82" s="23" t="s">
        <v>137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47" t="s">
        <v>138</v>
      </c>
      <c r="M82" s="47"/>
      <c r="N82" s="24" t="s">
        <v>38</v>
      </c>
      <c r="O82" s="24"/>
      <c r="P82" s="48" t="s">
        <v>41</v>
      </c>
      <c r="Q82" s="48"/>
      <c r="R82" s="48"/>
      <c r="S82" s="26" t="s">
        <v>41</v>
      </c>
      <c r="T82" s="26"/>
      <c r="U82" s="26"/>
      <c r="V82" s="26"/>
      <c r="W82" s="49" t="s">
        <v>41</v>
      </c>
      <c r="X82" s="49"/>
    </row>
    <row r="83" spans="1:24" s="1" customFormat="1" ht="13.5" customHeight="1">
      <c r="A83" s="30" t="s">
        <v>18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138</v>
      </c>
      <c r="M83" s="31"/>
      <c r="N83" s="31" t="s">
        <v>18</v>
      </c>
      <c r="O83" s="31"/>
      <c r="P83" s="50" t="s">
        <v>41</v>
      </c>
      <c r="Q83" s="50"/>
      <c r="R83" s="50"/>
      <c r="S83" s="34" t="s">
        <v>41</v>
      </c>
      <c r="T83" s="34"/>
      <c r="U83" s="34"/>
      <c r="V83" s="34"/>
      <c r="W83" s="51" t="s">
        <v>41</v>
      </c>
      <c r="X83" s="51"/>
    </row>
    <row r="84" spans="1:24" s="1" customFormat="1" ht="13.5" customHeight="1">
      <c r="A84" s="30" t="s">
        <v>139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43" t="s">
        <v>140</v>
      </c>
      <c r="M84" s="43"/>
      <c r="N84" s="43" t="s">
        <v>38</v>
      </c>
      <c r="O84" s="43"/>
      <c r="P84" s="44" t="s">
        <v>41</v>
      </c>
      <c r="Q84" s="44"/>
      <c r="R84" s="44"/>
      <c r="S84" s="34" t="s">
        <v>41</v>
      </c>
      <c r="T84" s="34"/>
      <c r="U84" s="34"/>
      <c r="V84" s="34"/>
      <c r="W84" s="46" t="s">
        <v>41</v>
      </c>
      <c r="X84" s="46"/>
    </row>
    <row r="85" spans="1:24" s="1" customFormat="1" ht="13.5" customHeight="1">
      <c r="A85" s="30" t="s">
        <v>18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140</v>
      </c>
      <c r="M85" s="31"/>
      <c r="N85" s="31" t="s">
        <v>18</v>
      </c>
      <c r="O85" s="31"/>
      <c r="P85" s="50" t="s">
        <v>41</v>
      </c>
      <c r="Q85" s="50"/>
      <c r="R85" s="50"/>
      <c r="S85" s="34" t="s">
        <v>41</v>
      </c>
      <c r="T85" s="34"/>
      <c r="U85" s="34"/>
      <c r="V85" s="34"/>
      <c r="W85" s="51" t="s">
        <v>41</v>
      </c>
      <c r="X85" s="51"/>
    </row>
    <row r="86" spans="1:24" s="1" customFormat="1" ht="13.5" customHeight="1">
      <c r="A86" s="30" t="s">
        <v>141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142</v>
      </c>
      <c r="M86" s="31"/>
      <c r="N86" s="31" t="s">
        <v>143</v>
      </c>
      <c r="O86" s="31"/>
      <c r="P86" s="52">
        <f>343765.15</f>
        <v>343765.15</v>
      </c>
      <c r="Q86" s="52"/>
      <c r="R86" s="52"/>
      <c r="S86" s="34" t="s">
        <v>41</v>
      </c>
      <c r="T86" s="34"/>
      <c r="U86" s="34"/>
      <c r="V86" s="34"/>
      <c r="W86" s="53">
        <f>343765.15</f>
        <v>343765.15</v>
      </c>
      <c r="X86" s="53"/>
    </row>
    <row r="87" spans="1:24" s="1" customFormat="1" ht="13.5" customHeight="1">
      <c r="A87" s="30" t="s">
        <v>144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145</v>
      </c>
      <c r="M87" s="31"/>
      <c r="N87" s="31" t="s">
        <v>146</v>
      </c>
      <c r="O87" s="31"/>
      <c r="P87" s="52">
        <f>-6511922.83</f>
        <v>-6511922.83</v>
      </c>
      <c r="Q87" s="52"/>
      <c r="R87" s="52"/>
      <c r="S87" s="34" t="s">
        <v>41</v>
      </c>
      <c r="T87" s="34"/>
      <c r="U87" s="34"/>
      <c r="V87" s="34"/>
      <c r="W87" s="54" t="s">
        <v>38</v>
      </c>
      <c r="X87" s="54"/>
    </row>
    <row r="88" spans="1:24" s="1" customFormat="1" ht="13.5" customHeight="1">
      <c r="A88" s="30" t="s">
        <v>147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148</v>
      </c>
      <c r="M88" s="31"/>
      <c r="N88" s="31" t="s">
        <v>149</v>
      </c>
      <c r="O88" s="31"/>
      <c r="P88" s="52">
        <f>6855687.98</f>
        <v>6855687.98</v>
      </c>
      <c r="Q88" s="52"/>
      <c r="R88" s="52"/>
      <c r="S88" s="34" t="s">
        <v>41</v>
      </c>
      <c r="T88" s="34"/>
      <c r="U88" s="34"/>
      <c r="V88" s="34"/>
      <c r="W88" s="54" t="s">
        <v>38</v>
      </c>
      <c r="X88" s="54"/>
    </row>
    <row r="89" spans="1:24" s="1" customFormat="1" ht="13.5" customHeight="1">
      <c r="A89" s="56" t="s">
        <v>18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</row>
    <row r="90" spans="1:24" s="1" customFormat="1" ht="13.5" customHeight="1">
      <c r="A90" s="7" t="s">
        <v>18</v>
      </c>
      <c r="B90" s="7"/>
      <c r="C90" s="7"/>
      <c r="D90" s="7"/>
      <c r="E90" s="7"/>
      <c r="F90" s="7"/>
      <c r="G90" s="7"/>
      <c r="H90" s="7"/>
      <c r="I90" s="55" t="s">
        <v>18</v>
      </c>
      <c r="J90" s="55"/>
      <c r="K90" s="55"/>
      <c r="L90" s="55"/>
      <c r="M90" s="55"/>
      <c r="N90" s="55" t="s">
        <v>150</v>
      </c>
      <c r="O90" s="55"/>
      <c r="P90" s="55"/>
      <c r="Q90" s="55"/>
      <c r="R90" s="7" t="s">
        <v>18</v>
      </c>
      <c r="S90" s="7"/>
      <c r="T90" s="7"/>
      <c r="U90" s="7"/>
      <c r="V90" s="7"/>
      <c r="W90" s="7"/>
      <c r="X90" s="7"/>
    </row>
    <row r="91" spans="1:24" s="1" customFormat="1" ht="13.5" customHeight="1">
      <c r="A91" s="7" t="s">
        <v>18</v>
      </c>
      <c r="B91" s="7"/>
      <c r="C91" s="7"/>
      <c r="D91" s="7"/>
      <c r="E91" s="7"/>
      <c r="F91" s="7"/>
      <c r="G91" s="7"/>
      <c r="H91" s="7"/>
      <c r="I91" s="10" t="s">
        <v>18</v>
      </c>
      <c r="J91" s="57" t="s">
        <v>151</v>
      </c>
      <c r="K91" s="57"/>
      <c r="L91" s="57"/>
      <c r="M91" s="10" t="s">
        <v>18</v>
      </c>
      <c r="N91" s="10" t="s">
        <v>18</v>
      </c>
      <c r="O91" s="57" t="s">
        <v>152</v>
      </c>
      <c r="P91" s="57"/>
      <c r="Q91" s="7" t="s">
        <v>18</v>
      </c>
      <c r="R91" s="7"/>
      <c r="S91" s="7"/>
      <c r="T91" s="7"/>
      <c r="U91" s="7"/>
      <c r="V91" s="7"/>
      <c r="W91" s="7"/>
      <c r="X91" s="7"/>
    </row>
    <row r="92" spans="1:24" s="1" customFormat="1" ht="7.5" customHeight="1">
      <c r="A92" s="7" t="s">
        <v>18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s="1" customFormat="1" ht="13.5" customHeight="1">
      <c r="A93" s="7" t="s">
        <v>153</v>
      </c>
      <c r="B93" s="7"/>
      <c r="C93" s="7"/>
      <c r="D93" s="7"/>
      <c r="E93" s="7"/>
      <c r="F93" s="7"/>
      <c r="G93" s="7"/>
      <c r="H93" s="7"/>
      <c r="I93" s="55" t="s">
        <v>18</v>
      </c>
      <c r="J93" s="55"/>
      <c r="K93" s="55"/>
      <c r="L93" s="55"/>
      <c r="M93" s="55"/>
      <c r="N93" s="55" t="s">
        <v>154</v>
      </c>
      <c r="O93" s="55"/>
      <c r="P93" s="55"/>
      <c r="Q93" s="55"/>
      <c r="R93" s="7" t="s">
        <v>18</v>
      </c>
      <c r="S93" s="7"/>
      <c r="T93" s="7"/>
      <c r="U93" s="7"/>
      <c r="V93" s="7"/>
      <c r="W93" s="7"/>
      <c r="X93" s="7"/>
    </row>
    <row r="94" spans="1:24" s="1" customFormat="1" ht="13.5" customHeight="1">
      <c r="A94" s="7" t="s">
        <v>18</v>
      </c>
      <c r="B94" s="7"/>
      <c r="C94" s="7"/>
      <c r="D94" s="7"/>
      <c r="E94" s="7"/>
      <c r="F94" s="7"/>
      <c r="G94" s="7"/>
      <c r="H94" s="7"/>
      <c r="I94" s="10" t="s">
        <v>18</v>
      </c>
      <c r="J94" s="57" t="s">
        <v>151</v>
      </c>
      <c r="K94" s="57"/>
      <c r="L94" s="57"/>
      <c r="M94" s="10" t="s">
        <v>18</v>
      </c>
      <c r="N94" s="10" t="s">
        <v>18</v>
      </c>
      <c r="O94" s="57" t="s">
        <v>152</v>
      </c>
      <c r="P94" s="57"/>
      <c r="Q94" s="7" t="s">
        <v>18</v>
      </c>
      <c r="R94" s="7"/>
      <c r="S94" s="7"/>
      <c r="T94" s="7"/>
      <c r="U94" s="7"/>
      <c r="V94" s="7"/>
      <c r="W94" s="7"/>
      <c r="X94" s="7"/>
    </row>
    <row r="95" spans="1:24" s="1" customFormat="1" ht="7.5" customHeight="1">
      <c r="A95" s="7" t="s">
        <v>18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s="1" customFormat="1" ht="13.5" customHeight="1">
      <c r="A96" s="7" t="s">
        <v>155</v>
      </c>
      <c r="B96" s="7"/>
      <c r="C96" s="55" t="s">
        <v>153</v>
      </c>
      <c r="D96" s="55"/>
      <c r="E96" s="55"/>
      <c r="F96" s="55"/>
      <c r="G96" s="55"/>
      <c r="H96" s="55"/>
      <c r="I96" s="55" t="s">
        <v>18</v>
      </c>
      <c r="J96" s="55"/>
      <c r="K96" s="55"/>
      <c r="L96" s="55"/>
      <c r="M96" s="55"/>
      <c r="N96" s="55" t="s">
        <v>154</v>
      </c>
      <c r="O96" s="55"/>
      <c r="P96" s="55"/>
      <c r="Q96" s="55"/>
      <c r="R96" s="7" t="s">
        <v>18</v>
      </c>
      <c r="S96" s="7"/>
      <c r="T96" s="7"/>
      <c r="U96" s="7"/>
      <c r="V96" s="7"/>
      <c r="W96" s="7"/>
      <c r="X96" s="7"/>
    </row>
    <row r="97" spans="1:24" s="1" customFormat="1" ht="13.5" customHeight="1">
      <c r="A97" s="7" t="s">
        <v>18</v>
      </c>
      <c r="B97" s="7"/>
      <c r="C97" s="10" t="s">
        <v>18</v>
      </c>
      <c r="D97" s="57" t="s">
        <v>156</v>
      </c>
      <c r="E97" s="57"/>
      <c r="F97" s="57"/>
      <c r="G97" s="57"/>
      <c r="H97" s="10" t="s">
        <v>18</v>
      </c>
      <c r="I97" s="10" t="s">
        <v>18</v>
      </c>
      <c r="J97" s="57" t="s">
        <v>151</v>
      </c>
      <c r="K97" s="57"/>
      <c r="L97" s="57"/>
      <c r="M97" s="10" t="s">
        <v>18</v>
      </c>
      <c r="N97" s="10" t="s">
        <v>18</v>
      </c>
      <c r="O97" s="57" t="s">
        <v>152</v>
      </c>
      <c r="P97" s="57"/>
      <c r="Q97" s="7" t="s">
        <v>18</v>
      </c>
      <c r="R97" s="7"/>
      <c r="S97" s="7"/>
      <c r="T97" s="7"/>
      <c r="U97" s="7"/>
      <c r="V97" s="7"/>
      <c r="W97" s="7"/>
      <c r="X97" s="7"/>
    </row>
    <row r="98" spans="1:24" s="1" customFormat="1" ht="15.75" customHeight="1">
      <c r="A98" s="7" t="s">
        <v>18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s="1" customFormat="1" ht="13.5" customHeight="1">
      <c r="A99" s="58" t="s">
        <v>157</v>
      </c>
      <c r="B99" s="58"/>
      <c r="C99" s="58"/>
      <c r="D99" s="58"/>
      <c r="E99" s="58"/>
      <c r="F99" s="58"/>
      <c r="G99" s="58"/>
      <c r="H99" s="58"/>
      <c r="I99" s="58"/>
      <c r="J99" s="58"/>
      <c r="K99" s="7" t="s">
        <v>18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s="1" customFormat="1" ht="13.5" customHeight="1">
      <c r="A100" s="4" t="s">
        <v>158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</sheetData>
  <sheetProtection/>
  <mergeCells count="503">
    <mergeCell ref="A99:J99"/>
    <mergeCell ref="K99:X99"/>
    <mergeCell ref="A100:X100"/>
    <mergeCell ref="A97:B97"/>
    <mergeCell ref="D97:G97"/>
    <mergeCell ref="J97:L97"/>
    <mergeCell ref="O97:P97"/>
    <mergeCell ref="Q97:X97"/>
    <mergeCell ref="A98:X98"/>
    <mergeCell ref="A95:X95"/>
    <mergeCell ref="A96:B96"/>
    <mergeCell ref="C96:H96"/>
    <mergeCell ref="I96:M96"/>
    <mergeCell ref="N96:Q96"/>
    <mergeCell ref="R96:X96"/>
    <mergeCell ref="A92:X92"/>
    <mergeCell ref="A93:H93"/>
    <mergeCell ref="I93:M93"/>
    <mergeCell ref="N93:Q93"/>
    <mergeCell ref="R93:X93"/>
    <mergeCell ref="A94:H94"/>
    <mergeCell ref="J94:L94"/>
    <mergeCell ref="O94:P94"/>
    <mergeCell ref="Q94:X94"/>
    <mergeCell ref="A89:X89"/>
    <mergeCell ref="A90:H90"/>
    <mergeCell ref="I90:M90"/>
    <mergeCell ref="N90:Q90"/>
    <mergeCell ref="R90:X90"/>
    <mergeCell ref="A91:H91"/>
    <mergeCell ref="J91:L91"/>
    <mergeCell ref="O91:P91"/>
    <mergeCell ref="Q91:X91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6:X76"/>
    <mergeCell ref="A77:X77"/>
    <mergeCell ref="A78:K78"/>
    <mergeCell ref="L78:M78"/>
    <mergeCell ref="N78:O78"/>
    <mergeCell ref="P78:R78"/>
    <mergeCell ref="S78:V78"/>
    <mergeCell ref="W78:X78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7:X37"/>
    <mergeCell ref="A38:X38"/>
    <mergeCell ref="A39:K39"/>
    <mergeCell ref="L39:M39"/>
    <mergeCell ref="N39:O39"/>
    <mergeCell ref="P39:R39"/>
    <mergeCell ref="S39:V39"/>
    <mergeCell ref="W39:X39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7" max="255" man="1"/>
    <brk id="7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2023-05-03T05:14:55Z</dcterms:created>
  <dcterms:modified xsi:type="dcterms:W3CDTF">2023-05-03T05:14:55Z</dcterms:modified>
  <cp:category/>
  <cp:version/>
  <cp:contentType/>
  <cp:contentStatus/>
</cp:coreProperties>
</file>